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emanuele.pellecchia\Desktop\"/>
    </mc:Choice>
  </mc:AlternateContent>
  <xr:revisionPtr revIDLastSave="0" documentId="13_ncr:1_{04705EA2-A221-45EC-B1A5-15F04D9ECA2F}" xr6:coauthVersionLast="47" xr6:coauthVersionMax="47" xr10:uidLastSave="{00000000-0000-0000-0000-000000000000}"/>
  <workbookProtection workbookAlgorithmName="SHA-512" workbookHashValue="dgBcWABUDYGnZiA20fH6FwZGHVR0/eOqWCh4YJtumL5p9XmFtOY9JTB3pvEyzqh80SMx0zFBrUtrF2XR5SXVvA==" workbookSaltValue="jYV1uI+bFrxSlvVssUM8uw==" workbookSpinCount="100000" lockStructure="1"/>
  <bookViews>
    <workbookView xWindow="-120" yWindow="-120" windowWidth="29040" windowHeight="15840" tabRatio="710" xr2:uid="{00000000-000D-0000-FFFF-FFFF0000000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000-000001000000}">
      <text>
        <r>
          <rPr>
            <sz val="9"/>
            <color indexed="81"/>
            <rFont val="Tahoma"/>
            <family val="2"/>
          </rPr>
          <t>Campo a compilazione automatica</t>
        </r>
      </text>
    </comment>
    <comment ref="D11" authorId="0" shapeId="0" xr:uid="{00000000-0006-0000-0000-000002000000}">
      <text>
        <r>
          <rPr>
            <sz val="9"/>
            <color indexed="81"/>
            <rFont val="Tahoma"/>
            <family val="2"/>
          </rPr>
          <t>Indicare il proprio nome</t>
        </r>
      </text>
    </comment>
    <comment ref="D12" authorId="0" shapeId="0" xr:uid="{00000000-0006-0000-0000-000003000000}">
      <text>
        <r>
          <rPr>
            <sz val="9"/>
            <color indexed="81"/>
            <rFont val="Tahoma"/>
            <family val="2"/>
          </rPr>
          <t>Indicare il proprio cognome</t>
        </r>
      </text>
    </comment>
    <comment ref="D13" authorId="0" shapeId="0" xr:uid="{00000000-0006-0000-0000-000004000000}">
      <text>
        <r>
          <rPr>
            <sz val="9"/>
            <color indexed="81"/>
            <rFont val="Tahoma"/>
            <family val="2"/>
          </rPr>
          <t>Utilizzare la tendina per selezionare il proprio sesso</t>
        </r>
      </text>
    </comment>
    <comment ref="D15" authorId="0" shapeId="0" xr:uid="{00000000-0006-0000-0000-000005000000}">
      <text>
        <r>
          <rPr>
            <sz val="9"/>
            <color indexed="81"/>
            <rFont val="Tahoma"/>
            <family val="2"/>
          </rPr>
          <t>Indicare lo Stato in cui si è nati</t>
        </r>
      </text>
    </comment>
    <comment ref="D16" authorId="0" shapeId="0" xr:uid="{00000000-0006-0000-0000-000006000000}">
      <text>
        <r>
          <rPr>
            <sz val="9"/>
            <color indexed="81"/>
            <rFont val="Tahoma"/>
            <family val="2"/>
          </rPr>
          <t>Indicare il comune in cui si è nati</t>
        </r>
      </text>
    </comment>
    <comment ref="D17" authorId="0" shapeId="0" xr:uid="{00000000-0006-0000-0000-000007000000}">
      <text>
        <r>
          <rPr>
            <sz val="9"/>
            <color indexed="81"/>
            <rFont val="Tahoma"/>
            <family val="2"/>
          </rPr>
          <t>Indicare la provincia in cui si è nati (per Stati esteri indicare "EE")</t>
        </r>
      </text>
    </comment>
    <comment ref="D18" authorId="0" shapeId="0" xr:uid="{00000000-0006-0000-0000-000008000000}">
      <text>
        <r>
          <rPr>
            <sz val="9"/>
            <color indexed="81"/>
            <rFont val="Tahoma"/>
            <family val="2"/>
          </rPr>
          <t xml:space="preserve">Indicare la data di nascita utilizzando il formato </t>
        </r>
        <r>
          <rPr>
            <b/>
            <sz val="9"/>
            <color indexed="81"/>
            <rFont val="Tahoma"/>
            <family val="2"/>
          </rPr>
          <t>gg/mm/aaaa</t>
        </r>
      </text>
    </comment>
    <comment ref="D20" authorId="0" shapeId="0" xr:uid="{00000000-0006-0000-0000-000009000000}">
      <text>
        <r>
          <rPr>
            <sz val="9"/>
            <color indexed="81"/>
            <rFont val="Tahoma"/>
            <family val="2"/>
          </rPr>
          <t>Indicare l'indirizzo in cui si risiede</t>
        </r>
      </text>
    </comment>
    <comment ref="D21" authorId="0" shapeId="0" xr:uid="{00000000-0006-0000-0000-00000A000000}">
      <text>
        <r>
          <rPr>
            <sz val="9"/>
            <color indexed="81"/>
            <rFont val="Tahoma"/>
            <family val="2"/>
          </rPr>
          <t>Indicare il comune in cui si risiede</t>
        </r>
      </text>
    </comment>
    <comment ref="D22" authorId="0" shapeId="0" xr:uid="{00000000-0006-0000-0000-00000B000000}">
      <text>
        <r>
          <rPr>
            <sz val="9"/>
            <color indexed="81"/>
            <rFont val="Tahoma"/>
            <family val="2"/>
          </rPr>
          <t>Indicare il CAP del comune in cui si risiede</t>
        </r>
      </text>
    </comment>
    <comment ref="D23" authorId="0" shapeId="0" xr:uid="{00000000-0006-0000-0000-00000C000000}">
      <text>
        <r>
          <rPr>
            <sz val="9"/>
            <color indexed="81"/>
            <rFont val="Tahoma"/>
            <family val="2"/>
          </rPr>
          <t>Indicare la provincia in cui si risiede (per Stati esteri indicare "EE")</t>
        </r>
      </text>
    </comment>
    <comment ref="D25" authorId="0" shapeId="0" xr:uid="{00000000-0006-0000-0000-00000D000000}">
      <text>
        <r>
          <rPr>
            <sz val="9"/>
            <color indexed="81"/>
            <rFont val="Tahoma"/>
            <family val="2"/>
          </rPr>
          <t>Indicare solo se diverso da quello di residenza</t>
        </r>
      </text>
    </comment>
    <comment ref="D26" authorId="0" shapeId="0" xr:uid="{00000000-0006-0000-0000-00000E000000}">
      <text>
        <r>
          <rPr>
            <sz val="9"/>
            <color indexed="81"/>
            <rFont val="Tahoma"/>
            <family val="2"/>
          </rPr>
          <t>Indicare solo se diverso da quello di residenza</t>
        </r>
      </text>
    </comment>
    <comment ref="D27" authorId="0" shapeId="0" xr:uid="{00000000-0006-0000-0000-00000F000000}">
      <text>
        <r>
          <rPr>
            <sz val="9"/>
            <color indexed="81"/>
            <rFont val="Tahoma"/>
            <family val="2"/>
          </rPr>
          <t>Indicare solo se diverso da quello di residenza</t>
        </r>
      </text>
    </comment>
    <comment ref="D28" authorId="0" shapeId="0" xr:uid="{00000000-0006-0000-0000-000010000000}">
      <text>
        <r>
          <rPr>
            <sz val="9"/>
            <color indexed="81"/>
            <rFont val="Tahoma"/>
            <family val="2"/>
          </rPr>
          <t>Indicare solo se diversa da quella di residenza</t>
        </r>
      </text>
    </comment>
    <comment ref="D30" authorId="0" shapeId="0" xr:uid="{00000000-0006-0000-0000-000011000000}">
      <text>
        <r>
          <rPr>
            <sz val="9"/>
            <color indexed="81"/>
            <rFont val="Tahoma"/>
            <family val="2"/>
          </rPr>
          <t>Indicare il proprio codice fiscale personale</t>
        </r>
      </text>
    </comment>
    <comment ref="D31" authorId="0" shapeId="0" xr:uid="{00000000-0006-0000-0000-000012000000}">
      <text>
        <r>
          <rPr>
            <sz val="9"/>
            <color indexed="81"/>
            <rFont val="Tahoma"/>
            <family val="2"/>
          </rPr>
          <t>Indicare la propria partita IVA, che deve essere attiva al momento della presentazione della domanda</t>
        </r>
      </text>
    </comment>
    <comment ref="D32" authorId="0" shapeId="0" xr:uid="{00000000-0006-0000-0000-00001300000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xr:uid="{00000000-0006-0000-0000-000014000000}">
      <text>
        <r>
          <rPr>
            <sz val="9"/>
            <color indexed="81"/>
            <rFont val="Tahoma"/>
            <family val="2"/>
          </rPr>
          <t>Indicare il proprio numero di telefono</t>
        </r>
      </text>
    </comment>
    <comment ref="D35" authorId="0" shapeId="0" xr:uid="{00000000-0006-0000-0000-000015000000}">
      <text>
        <r>
          <rPr>
            <sz val="9"/>
            <color indexed="81"/>
            <rFont val="Tahoma"/>
            <family val="2"/>
          </rPr>
          <t>Indicare il proprio numero di cellulare</t>
        </r>
      </text>
    </comment>
    <comment ref="D36" authorId="0" shapeId="0" xr:uid="{00000000-0006-0000-0000-000016000000}">
      <text>
        <r>
          <rPr>
            <sz val="9"/>
            <color indexed="81"/>
            <rFont val="Tahoma"/>
            <family val="2"/>
          </rPr>
          <t>Indicare - se disponibile - il proprio numero di fax</t>
        </r>
      </text>
    </comment>
    <comment ref="D37" authorId="0" shapeId="0" xr:uid="{00000000-0006-0000-0000-000017000000}">
      <text>
        <r>
          <rPr>
            <sz val="9"/>
            <color indexed="81"/>
            <rFont val="Tahoma"/>
            <family val="2"/>
          </rPr>
          <t>Indicare il proprio indirizzo di posta elettronica</t>
        </r>
      </text>
    </comment>
    <comment ref="D38" authorId="0" shapeId="0" xr:uid="{00000000-0006-0000-0000-000018000000}">
      <text>
        <r>
          <rPr>
            <sz val="9"/>
            <color indexed="81"/>
            <rFont val="Tahoma"/>
            <family val="2"/>
          </rPr>
          <t>Indicare il proprio indirizzo di Posta Elettronica Certificata (PEC)</t>
        </r>
      </text>
    </comment>
    <comment ref="D42" authorId="0" shapeId="0" xr:uid="{00000000-0006-0000-0000-000019000000}">
      <text>
        <r>
          <rPr>
            <sz val="9"/>
            <color indexed="81"/>
            <rFont val="Tahoma"/>
            <family val="2"/>
          </rPr>
          <t>Indicare la propria lingua madre</t>
        </r>
      </text>
    </comment>
    <comment ref="D43" authorId="0" shapeId="0" xr:uid="{00000000-0006-0000-0000-00001A000000}">
      <text>
        <r>
          <rPr>
            <sz val="9"/>
            <color indexed="81"/>
            <rFont val="Tahoma"/>
            <family val="2"/>
          </rPr>
          <t>Indicare - se conosciuta - una prima lingua straniera</t>
        </r>
      </text>
    </comment>
    <comment ref="D44" authorId="0" shapeId="0" xr:uid="{00000000-0006-0000-0000-00001B000000}">
      <text>
        <r>
          <rPr>
            <sz val="9"/>
            <color indexed="81"/>
            <rFont val="Tahoma"/>
            <family val="2"/>
          </rPr>
          <t>Utilizzare la tendina per selezionare il livello di conoscenza della lingua eventualmente indicata nella cella precedente</t>
        </r>
      </text>
    </comment>
    <comment ref="D45" authorId="0" shapeId="0" xr:uid="{00000000-0006-0000-0000-00001C000000}">
      <text>
        <r>
          <rPr>
            <sz val="9"/>
            <color indexed="81"/>
            <rFont val="Tahoma"/>
            <family val="2"/>
          </rPr>
          <t>Indicare - se conosciuta - una seconda lingua straniera</t>
        </r>
      </text>
    </comment>
    <comment ref="D46" authorId="0" shapeId="0" xr:uid="{00000000-0006-0000-0000-00001D000000}">
      <text>
        <r>
          <rPr>
            <sz val="9"/>
            <color indexed="81"/>
            <rFont val="Tahoma"/>
            <family val="2"/>
          </rPr>
          <t>Utilizzare la tendina per selezionare il livello di conoscenza della lingua eventualmente indicata nella cella precedente</t>
        </r>
      </text>
    </comment>
    <comment ref="D47" authorId="0" shapeId="0" xr:uid="{00000000-0006-0000-0000-00001E000000}">
      <text>
        <r>
          <rPr>
            <sz val="9"/>
            <color indexed="81"/>
            <rFont val="Tahoma"/>
            <family val="2"/>
          </rPr>
          <t>Indicare - se conosciuta - una terza lingua straniera</t>
        </r>
      </text>
    </comment>
    <comment ref="D48" authorId="0" shapeId="0" xr:uid="{00000000-0006-0000-0000-00001F000000}">
      <text>
        <r>
          <rPr>
            <sz val="9"/>
            <color indexed="81"/>
            <rFont val="Tahoma"/>
            <family val="2"/>
          </rPr>
          <t>Utilizzare la tendina per selezionare il livello di conoscenza della lingua eventualmente indicata nella cella precedente</t>
        </r>
      </text>
    </comment>
    <comment ref="D53" authorId="0" shapeId="0" xr:uid="{00000000-0006-0000-0000-000020000000}">
      <text>
        <r>
          <rPr>
            <sz val="9"/>
            <color indexed="81"/>
            <rFont val="Tahoma"/>
            <family val="2"/>
          </rPr>
          <t>Utilizzare la tendina per selezionare la macro-area principale per cui ci si candida</t>
        </r>
      </text>
    </comment>
    <comment ref="D54" authorId="0" shapeId="0" xr:uid="{00000000-0006-0000-0000-000021000000}">
      <text>
        <r>
          <rPr>
            <sz val="9"/>
            <color indexed="81"/>
            <rFont val="Tahoma"/>
            <family val="2"/>
          </rPr>
          <t>Utilizzare la tendina per selezionare, nell'ambito della macro-area principale scelta, la sotto-area principale per cui ci si candida</t>
        </r>
      </text>
    </comment>
    <comment ref="D55" authorId="0" shapeId="0" xr:uid="{00000000-0006-0000-0000-000022000000}">
      <text>
        <r>
          <rPr>
            <sz val="9"/>
            <color indexed="81"/>
            <rFont val="Tahoma"/>
            <family val="2"/>
          </rPr>
          <t>Utilizzare la tendina per selezionare, nell'ambito della macro-area principale scelta, la sotto-area principale per cui ci si candida</t>
        </r>
      </text>
    </comment>
    <comment ref="D56" authorId="0" shapeId="0" xr:uid="{00000000-0006-0000-0000-000023000000}">
      <text>
        <r>
          <rPr>
            <sz val="9"/>
            <color indexed="81"/>
            <rFont val="Tahoma"/>
            <family val="2"/>
          </rPr>
          <t>Utilizzare la tendina per selezionare, nell'ambito della macro-area principale scelta, la sotto-area principale per cui ci si candida</t>
        </r>
      </text>
    </comment>
    <comment ref="D58" authorId="0" shapeId="0" xr:uid="{00000000-0006-0000-0000-00002400000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xr:uid="{00000000-0006-0000-0000-000025000000}">
      <text>
        <r>
          <rPr>
            <sz val="9"/>
            <color indexed="81"/>
            <rFont val="Tahoma"/>
            <family val="2"/>
          </rPr>
          <t>Utilizzare la tendina per selezionare, nell'ambito della macro-area secondaria scelta, la sotto-area principale per cui ci si candida</t>
        </r>
      </text>
    </comment>
    <comment ref="D60" authorId="0" shapeId="0" xr:uid="{00000000-0006-0000-0000-000026000000}">
      <text>
        <r>
          <rPr>
            <sz val="9"/>
            <color indexed="81"/>
            <rFont val="Tahoma"/>
            <family val="2"/>
          </rPr>
          <t>Se si vuole, utilizzare la tendina per selezionare, nell'ambito della macro-area secondaria scelta, la sotto-area secondaria per cui ci si candida</t>
        </r>
      </text>
    </comment>
    <comment ref="D61" authorId="0" shapeId="0" xr:uid="{00000000-0006-0000-0000-00002700000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100-000001000000}">
      <text>
        <r>
          <rPr>
            <sz val="9"/>
            <color indexed="81"/>
            <rFont val="Tahoma"/>
            <family val="2"/>
          </rPr>
          <t>Campo a compilazione automatica</t>
        </r>
      </text>
    </comment>
    <comment ref="D11" authorId="1" shapeId="0" xr:uid="{00000000-0006-0000-0100-000002000000}">
      <text>
        <r>
          <rPr>
            <sz val="9"/>
            <color indexed="81"/>
            <rFont val="Tahoma"/>
            <family val="2"/>
          </rPr>
          <t>Utilizzare la tendina per selezionare il tipo di laurea conseguita</t>
        </r>
      </text>
    </comment>
    <comment ref="D12" authorId="1" shapeId="0" xr:uid="{00000000-0006-0000-0100-000003000000}">
      <text>
        <r>
          <rPr>
            <sz val="9"/>
            <color indexed="81"/>
            <rFont val="Tahoma"/>
            <family val="2"/>
          </rPr>
          <t>Indicare la materia in cui si è conseguita la laurea (p.e. Ingegneria Meccanica)</t>
        </r>
      </text>
    </comment>
    <comment ref="D13" authorId="1" shapeId="0" xr:uid="{00000000-0006-0000-0100-000004000000}">
      <text>
        <r>
          <rPr>
            <sz val="9"/>
            <color indexed="81"/>
            <rFont val="Tahoma"/>
            <family val="2"/>
          </rPr>
          <t>Indicare l'anno di conseguimento della laurea</t>
        </r>
      </text>
    </comment>
    <comment ref="D14" authorId="1" shapeId="0" xr:uid="{00000000-0006-0000-0100-000005000000}">
      <text>
        <r>
          <rPr>
            <sz val="9"/>
            <color indexed="81"/>
            <rFont val="Tahoma"/>
            <family val="2"/>
          </rPr>
          <t>Indicare l'Ateneo presso cui si è conseguita la laurea (p.e. Università degli Studi di Milano)</t>
        </r>
      </text>
    </comment>
    <comment ref="D15" authorId="1" shapeId="0" xr:uid="{00000000-0006-0000-0100-000006000000}">
      <text>
        <r>
          <rPr>
            <sz val="9"/>
            <color indexed="81"/>
            <rFont val="Tahoma"/>
            <family val="2"/>
          </rPr>
          <t>Indicare il titolo della tesi di laurea</t>
        </r>
      </text>
    </comment>
    <comment ref="D16" authorId="1" shapeId="0" xr:uid="{00000000-0006-0000-0100-000007000000}">
      <text>
        <r>
          <rPr>
            <sz val="9"/>
            <color indexed="81"/>
            <rFont val="Tahoma"/>
            <family val="2"/>
          </rPr>
          <t>Indicare il voto conseguito dando evidenza anche al punteggio massimo conseguibile (p.e. 105/110 o 110/110 e lode)</t>
        </r>
      </text>
    </comment>
    <comment ref="D18" authorId="1" shapeId="0" xr:uid="{00000000-0006-0000-0100-000008000000}">
      <text>
        <r>
          <rPr>
            <sz val="9"/>
            <color indexed="81"/>
            <rFont val="Tahoma"/>
            <family val="2"/>
          </rPr>
          <t>Qualora la laurea conseguita sia di tipo "Specialistico", indicare la materia in cui si è conseguita la laurea di primo livello</t>
        </r>
      </text>
    </comment>
    <comment ref="D19" authorId="1" shapeId="0" xr:uid="{00000000-0006-0000-0100-000009000000}">
      <text>
        <r>
          <rPr>
            <sz val="9"/>
            <color indexed="81"/>
            <rFont val="Tahoma"/>
            <family val="2"/>
          </rPr>
          <t>Indicare l'anno di conseguimento della laurea di primo livello</t>
        </r>
      </text>
    </comment>
    <comment ref="D20" authorId="1" shapeId="0" xr:uid="{00000000-0006-0000-0100-00000A000000}">
      <text>
        <r>
          <rPr>
            <sz val="9"/>
            <color indexed="81"/>
            <rFont val="Tahoma"/>
            <family val="2"/>
          </rPr>
          <t>Indicare l'Ateneo presso cui si è conseguita la laurea di primo livello (p.e. Università degli Studi di Milano)</t>
        </r>
      </text>
    </comment>
    <comment ref="D21" authorId="1" shapeId="0" xr:uid="{00000000-0006-0000-0100-00000B000000}">
      <text>
        <r>
          <rPr>
            <sz val="9"/>
            <color indexed="81"/>
            <rFont val="Tahoma"/>
            <family val="2"/>
          </rPr>
          <t>Indicare il titolo della tesi di laurea di primo livello</t>
        </r>
      </text>
    </comment>
    <comment ref="D23" authorId="1" shapeId="0" xr:uid="{00000000-0006-0000-0100-00000C000000}">
      <text>
        <r>
          <rPr>
            <sz val="9"/>
            <color indexed="81"/>
            <rFont val="Tahoma"/>
            <family val="2"/>
          </rPr>
          <t>Utilizzare la tendina per selezionare il tipo di laurea conseguita</t>
        </r>
      </text>
    </comment>
    <comment ref="D24" authorId="1" shapeId="0" xr:uid="{00000000-0006-0000-0100-00000D000000}">
      <text>
        <r>
          <rPr>
            <sz val="9"/>
            <color indexed="81"/>
            <rFont val="Tahoma"/>
            <family val="2"/>
          </rPr>
          <t>Indicare la materia in cui si è conseguita la laurea (p.e. Ingegneria Meccanica)</t>
        </r>
      </text>
    </comment>
    <comment ref="D25" authorId="1" shapeId="0" xr:uid="{00000000-0006-0000-0100-00000E000000}">
      <text>
        <r>
          <rPr>
            <sz val="9"/>
            <color indexed="81"/>
            <rFont val="Tahoma"/>
            <family val="2"/>
          </rPr>
          <t>Indicare l'anno di conseguimento della laurea</t>
        </r>
      </text>
    </comment>
    <comment ref="D26" authorId="1" shapeId="0" xr:uid="{00000000-0006-0000-0100-00000F000000}">
      <text>
        <r>
          <rPr>
            <sz val="9"/>
            <color indexed="81"/>
            <rFont val="Tahoma"/>
            <family val="2"/>
          </rPr>
          <t>Indicare l'Ateneo presso cui si è conseguita la laurea (p.e. Università degli Studi di Milano)</t>
        </r>
      </text>
    </comment>
    <comment ref="D27" authorId="1" shapeId="0" xr:uid="{00000000-0006-0000-0100-000010000000}">
      <text>
        <r>
          <rPr>
            <sz val="9"/>
            <color indexed="81"/>
            <rFont val="Tahoma"/>
            <family val="2"/>
          </rPr>
          <t>Indicare il titolo della tesi di laurea</t>
        </r>
      </text>
    </comment>
    <comment ref="D28" authorId="1" shapeId="0" xr:uid="{00000000-0006-0000-0100-000011000000}">
      <text>
        <r>
          <rPr>
            <sz val="9"/>
            <color indexed="81"/>
            <rFont val="Tahoma"/>
            <family val="2"/>
          </rPr>
          <t>Indicare il voto conseguito dando evidenza anche al punteggio massimo conseguibile (p.e. 105/110 o 110/110 e lode)</t>
        </r>
      </text>
    </comment>
    <comment ref="D30" authorId="1" shapeId="0" xr:uid="{00000000-0006-0000-0100-000012000000}">
      <text>
        <r>
          <rPr>
            <sz val="9"/>
            <color indexed="81"/>
            <rFont val="Tahoma"/>
            <family val="2"/>
          </rPr>
          <t>Qualora la laurea conseguita sia di tipo "Specialistico", indicare la materia in cui si è conseguita la laurea di primo livello</t>
        </r>
      </text>
    </comment>
    <comment ref="D31" authorId="1" shapeId="0" xr:uid="{00000000-0006-0000-0100-000013000000}">
      <text>
        <r>
          <rPr>
            <sz val="9"/>
            <color indexed="81"/>
            <rFont val="Tahoma"/>
            <family val="2"/>
          </rPr>
          <t>Indicare l'anno di conseguimento della laurea di primo livello</t>
        </r>
      </text>
    </comment>
    <comment ref="D32" authorId="1" shapeId="0" xr:uid="{00000000-0006-0000-0100-000014000000}">
      <text>
        <r>
          <rPr>
            <sz val="9"/>
            <color indexed="81"/>
            <rFont val="Tahoma"/>
            <family val="2"/>
          </rPr>
          <t>Indicare l'Ateneo presso cui si è conseguita la laurea di primo livello (p.e. Università degli Studi di Milano)</t>
        </r>
      </text>
    </comment>
    <comment ref="D33" authorId="1" shapeId="0" xr:uid="{00000000-0006-0000-0100-000015000000}">
      <text>
        <r>
          <rPr>
            <sz val="9"/>
            <color indexed="81"/>
            <rFont val="Tahoma"/>
            <family val="2"/>
          </rPr>
          <t>Indicare il titolo della tesi di laurea di primo livello</t>
        </r>
      </text>
    </comment>
    <comment ref="D37" authorId="1" shapeId="0" xr:uid="{00000000-0006-0000-0100-000016000000}">
      <text>
        <r>
          <rPr>
            <sz val="9"/>
            <color indexed="81"/>
            <rFont val="Tahoma"/>
            <family val="2"/>
          </rPr>
          <t>Indicare la materia dell'eventuale dottorato conseguito (p.e. Ingegneria Meccanica)</t>
        </r>
      </text>
    </comment>
    <comment ref="D38" authorId="1" shapeId="0" xr:uid="{00000000-0006-0000-0100-000017000000}">
      <text>
        <r>
          <rPr>
            <sz val="9"/>
            <color indexed="81"/>
            <rFont val="Tahoma"/>
            <family val="2"/>
          </rPr>
          <t>Indicare l'anno di conseguimento dell'eventuale dottorato</t>
        </r>
      </text>
    </comment>
    <comment ref="D39" authorId="1" shapeId="0" xr:uid="{00000000-0006-0000-0100-000018000000}">
      <text>
        <r>
          <rPr>
            <sz val="9"/>
            <color indexed="81"/>
            <rFont val="Tahoma"/>
            <family val="2"/>
          </rPr>
          <t>Indicare l'Ateneo presso cui si è conseguito l'eventuale dottorato (p.e. Università degli Studi di Milano)</t>
        </r>
      </text>
    </comment>
    <comment ref="D40" authorId="1" shapeId="0" xr:uid="{00000000-0006-0000-0100-000019000000}">
      <text>
        <r>
          <rPr>
            <sz val="9"/>
            <color indexed="81"/>
            <rFont val="Tahoma"/>
            <family val="2"/>
          </rPr>
          <t>Indicare il titolo dell'eventuale tesi di dottorato</t>
        </r>
      </text>
    </comment>
    <comment ref="D41" authorId="1" shapeId="0" xr:uid="{00000000-0006-0000-0100-00001A000000}">
      <text>
        <r>
          <rPr>
            <sz val="9"/>
            <color indexed="81"/>
            <rFont val="Tahoma"/>
            <family val="2"/>
          </rPr>
          <t>Indicare il voto conseguito dando evidenza anche al punteggio massimo conseguibile (p.e. 105/110 o 110/110 e lode)</t>
        </r>
      </text>
    </comment>
    <comment ref="D45" authorId="1" shapeId="0" xr:uid="{00000000-0006-0000-0100-00001B000000}">
      <text>
        <r>
          <rPr>
            <sz val="9"/>
            <color indexed="81"/>
            <rFont val="Tahoma"/>
            <family val="2"/>
          </rPr>
          <t>Indicare la materia dell'eventuale master di secondo livello conseguito (p.e. MBA)</t>
        </r>
      </text>
    </comment>
    <comment ref="D46" authorId="1" shapeId="0" xr:uid="{00000000-0006-0000-0100-00001C000000}">
      <text>
        <r>
          <rPr>
            <sz val="9"/>
            <color indexed="81"/>
            <rFont val="Tahoma"/>
            <family val="2"/>
          </rPr>
          <t>Indicare l'anno di conseguimento dell'eventuale master di secondo livello</t>
        </r>
      </text>
    </comment>
    <comment ref="D47" authorId="1" shapeId="0" xr:uid="{00000000-0006-0000-0100-00001D000000}">
      <text>
        <r>
          <rPr>
            <sz val="9"/>
            <color indexed="81"/>
            <rFont val="Tahoma"/>
            <family val="2"/>
          </rPr>
          <t>Indicare l'Ateneo presso cui si è conseguito l'eventuale master di secondo livello (p.e. Università Bocconi)</t>
        </r>
      </text>
    </comment>
    <comment ref="D48" authorId="1" shapeId="0" xr:uid="{00000000-0006-0000-0100-00001E000000}">
      <text>
        <r>
          <rPr>
            <sz val="9"/>
            <color indexed="81"/>
            <rFont val="Tahoma"/>
            <family val="2"/>
          </rPr>
          <t>Indicare il titolo dell'eventuale tesi di master di secondo livello</t>
        </r>
      </text>
    </comment>
    <comment ref="D49" authorId="1" shapeId="0" xr:uid="{00000000-0006-0000-0100-00001F00000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200-000001000000}">
      <text>
        <r>
          <rPr>
            <sz val="9"/>
            <color indexed="81"/>
            <rFont val="Tahoma"/>
            <family val="2"/>
          </rPr>
          <t>Campo a compilazione automatica</t>
        </r>
      </text>
    </comment>
    <comment ref="D12" authorId="1" shapeId="0" xr:uid="{00000000-0006-0000-0200-00000200000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xr:uid="{00000000-0006-0000-0200-000003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xr:uid="{00000000-0006-0000-0200-000004000000}">
      <text>
        <r>
          <rPr>
            <sz val="9"/>
            <color indexed="81"/>
            <rFont val="Tahoma"/>
            <family val="2"/>
          </rPr>
          <t>Indicare la denominazione del datore di lavoro/cliente</t>
        </r>
      </text>
    </comment>
    <comment ref="D15" authorId="0" shapeId="0" xr:uid="{00000000-0006-0000-0200-000005000000}">
      <text>
        <r>
          <rPr>
            <sz val="9"/>
            <color indexed="81"/>
            <rFont val="Tahoma"/>
            <family val="2"/>
          </rPr>
          <t>Indicare il comune in cui ha sede il datore di lavoro/cliente. In caso di sedi multiple indicare quella presso la quale si è operato/si opera</t>
        </r>
      </text>
    </comment>
    <comment ref="D16" authorId="0" shapeId="0" xr:uid="{00000000-0006-0000-0200-000006000000}">
      <text>
        <r>
          <rPr>
            <sz val="9"/>
            <color indexed="81"/>
            <rFont val="Tahoma"/>
            <family val="2"/>
          </rPr>
          <t>Indicare la provincia in cui ha sede il datore di lavoro/cliente. In caso di sedi multiple indicare quella presso la quale si è operato/si opera</t>
        </r>
      </text>
    </comment>
    <comment ref="D17" authorId="0" shapeId="0" xr:uid="{00000000-0006-0000-0200-000007000000}">
      <text>
        <r>
          <rPr>
            <sz val="9"/>
            <color indexed="81"/>
            <rFont val="Tahoma"/>
            <family val="2"/>
          </rPr>
          <t>Utilizzare la tendina per selezionare il tipo e la dimensione del datore di lavoro/cliente</t>
        </r>
      </text>
    </comment>
    <comment ref="D18" authorId="0" shapeId="0" xr:uid="{00000000-0006-0000-0200-000008000000}">
      <text>
        <r>
          <rPr>
            <sz val="9"/>
            <color indexed="81"/>
            <rFont val="Tahoma"/>
            <family val="2"/>
          </rPr>
          <t>Indicare il settore di attività in cui opera il datore di lavoro/cliente. In caso di settori multipli indicare quello in cui si è operato/si opera</t>
        </r>
      </text>
    </comment>
    <comment ref="D19" authorId="0" shapeId="0" xr:uid="{00000000-0006-0000-0200-00000900000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xr:uid="{00000000-0006-0000-0200-00000A000000}">
      <text>
        <r>
          <rPr>
            <sz val="9"/>
            <color indexed="81"/>
            <rFont val="Tahoma"/>
            <family val="2"/>
          </rPr>
          <t>Utilizzare la tendina per selezionare la macro-area di riferimento</t>
        </r>
      </text>
    </comment>
    <comment ref="D21" authorId="0" shapeId="0" xr:uid="{00000000-0006-0000-0200-00000B000000}">
      <text>
        <r>
          <rPr>
            <sz val="9"/>
            <color indexed="81"/>
            <rFont val="Tahoma"/>
            <family val="2"/>
          </rPr>
          <t>Indicare le attività svolte per il datore di lavoro/cliente</t>
        </r>
      </text>
    </comment>
    <comment ref="D22" authorId="0" shapeId="0" xr:uid="{00000000-0006-0000-0200-00000C000000}">
      <text>
        <r>
          <rPr>
            <sz val="9"/>
            <color indexed="81"/>
            <rFont val="Tahoma"/>
            <family val="2"/>
          </rPr>
          <t>Indicare le principali responsabilità affidate dal datore di lavoro/cliente</t>
        </r>
      </text>
    </comment>
    <comment ref="D24" authorId="1" shapeId="0" xr:uid="{00000000-0006-0000-0200-00000D00000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xr:uid="{00000000-0006-0000-0200-00000E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xr:uid="{00000000-0006-0000-0200-00000F000000}">
      <text>
        <r>
          <rPr>
            <sz val="9"/>
            <color indexed="81"/>
            <rFont val="Tahoma"/>
            <family val="2"/>
          </rPr>
          <t>Indicare la denominazione del datore di lavoro/cliente</t>
        </r>
      </text>
    </comment>
    <comment ref="D27" authorId="0" shapeId="0" xr:uid="{00000000-0006-0000-0200-000010000000}">
      <text>
        <r>
          <rPr>
            <sz val="9"/>
            <color indexed="81"/>
            <rFont val="Tahoma"/>
            <family val="2"/>
          </rPr>
          <t>Indicare il comune in cui ha sede il datore di lavoro/cliente. In caso di sedi multiple indicare quella presso la quale si è operato/si opera</t>
        </r>
      </text>
    </comment>
    <comment ref="D28" authorId="0" shapeId="0" xr:uid="{00000000-0006-0000-0200-000011000000}">
      <text>
        <r>
          <rPr>
            <sz val="9"/>
            <color indexed="81"/>
            <rFont val="Tahoma"/>
            <family val="2"/>
          </rPr>
          <t>Indicare la provincia in cui ha sede il datore di lavoro/cliente. In caso di sedi multiple indicare quella presso la quale si è operato/si opera</t>
        </r>
      </text>
    </comment>
    <comment ref="D29" authorId="0" shapeId="0" xr:uid="{00000000-0006-0000-0200-000012000000}">
      <text>
        <r>
          <rPr>
            <sz val="9"/>
            <color indexed="81"/>
            <rFont val="Tahoma"/>
            <family val="2"/>
          </rPr>
          <t>Utilizzare la tendina per selezionare il tipo e la dimensione del datore di lavoro/cliente</t>
        </r>
      </text>
    </comment>
    <comment ref="D30" authorId="0" shapeId="0" xr:uid="{00000000-0006-0000-0200-000013000000}">
      <text>
        <r>
          <rPr>
            <sz val="9"/>
            <color indexed="81"/>
            <rFont val="Tahoma"/>
            <family val="2"/>
          </rPr>
          <t>Indicare il settore di attività in cui opera il datore di lavoro/cliente. In caso di settori multipli indicare quello in cui si è operato/si opera</t>
        </r>
      </text>
    </comment>
    <comment ref="D31" authorId="0" shapeId="0" xr:uid="{00000000-0006-0000-0200-00001400000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xr:uid="{00000000-0006-0000-0200-000015000000}">
      <text>
        <r>
          <rPr>
            <sz val="9"/>
            <color indexed="81"/>
            <rFont val="Tahoma"/>
            <family val="2"/>
          </rPr>
          <t>Utilizzare la tendina per selezionare la macro-area di riferimento</t>
        </r>
      </text>
    </comment>
    <comment ref="D33" authorId="0" shapeId="0" xr:uid="{00000000-0006-0000-0200-000016000000}">
      <text>
        <r>
          <rPr>
            <sz val="9"/>
            <color indexed="81"/>
            <rFont val="Tahoma"/>
            <family val="2"/>
          </rPr>
          <t>Indicare le attività svolte per il datore di lavoro/cliente</t>
        </r>
      </text>
    </comment>
    <comment ref="D34" authorId="0" shapeId="0" xr:uid="{00000000-0006-0000-0200-000017000000}">
      <text>
        <r>
          <rPr>
            <sz val="9"/>
            <color indexed="81"/>
            <rFont val="Tahoma"/>
            <family val="2"/>
          </rPr>
          <t>Indicare le principali responsabilità affidate dal datore di lavoro/cliente</t>
        </r>
      </text>
    </comment>
    <comment ref="D36" authorId="1" shapeId="0" xr:uid="{00000000-0006-0000-0200-00001800000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xr:uid="{00000000-0006-0000-0200-000019000000}">
      <text>
        <r>
          <rPr>
            <sz val="9"/>
            <color indexed="81"/>
            <rFont val="Tahoma"/>
            <family val="2"/>
          </rPr>
          <t xml:space="preserve">Indicare la data di inizio della collaborazione utilizzando il formato </t>
        </r>
        <r>
          <rPr>
            <b/>
            <sz val="9"/>
            <color indexed="81"/>
            <rFont val="Tahoma"/>
            <family val="2"/>
          </rPr>
          <t>gg/mm/aaaa</t>
        </r>
      </text>
    </comment>
    <comment ref="D38" authorId="0" shapeId="0" xr:uid="{00000000-0006-0000-0200-00001A000000}">
      <text>
        <r>
          <rPr>
            <sz val="9"/>
            <color indexed="81"/>
            <rFont val="Tahoma"/>
            <family val="2"/>
          </rPr>
          <t>Indicare la denominazione del datore di lavoro/cliente</t>
        </r>
      </text>
    </comment>
    <comment ref="D39" authorId="0" shapeId="0" xr:uid="{00000000-0006-0000-0200-00001B000000}">
      <text>
        <r>
          <rPr>
            <sz val="9"/>
            <color indexed="81"/>
            <rFont val="Tahoma"/>
            <family val="2"/>
          </rPr>
          <t>Indicare il comune in cui ha sede il datore di lavoro/cliente. In caso di sedi multiple indicare quella presso la quale si è operato/si opera</t>
        </r>
      </text>
    </comment>
    <comment ref="D40" authorId="0" shapeId="0" xr:uid="{00000000-0006-0000-0200-00001C000000}">
      <text>
        <r>
          <rPr>
            <sz val="9"/>
            <color indexed="81"/>
            <rFont val="Tahoma"/>
            <family val="2"/>
          </rPr>
          <t>Indicare la provincia in cui ha sede il datore di lavoro/cliente. In caso di sedi multiple indicare quella presso la quale si è operato/si opera</t>
        </r>
      </text>
    </comment>
    <comment ref="D41" authorId="0" shapeId="0" xr:uid="{00000000-0006-0000-0200-00001D000000}">
      <text>
        <r>
          <rPr>
            <sz val="9"/>
            <color indexed="81"/>
            <rFont val="Tahoma"/>
            <family val="2"/>
          </rPr>
          <t>Utilizzare la tendina per selezionare il tipo e la dimensione del datore di lavoro/cliente</t>
        </r>
      </text>
    </comment>
    <comment ref="D42" authorId="0" shapeId="0" xr:uid="{00000000-0006-0000-0200-00001E000000}">
      <text>
        <r>
          <rPr>
            <sz val="9"/>
            <color indexed="81"/>
            <rFont val="Tahoma"/>
            <family val="2"/>
          </rPr>
          <t>Indicare il settore di attività in cui opera il datore di lavoro/cliente. In caso di settori multipli indicare quello in cui si è operato/si opera</t>
        </r>
      </text>
    </comment>
    <comment ref="D43" authorId="0" shapeId="0" xr:uid="{00000000-0006-0000-0200-00001F00000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xr:uid="{00000000-0006-0000-0200-000020000000}">
      <text>
        <r>
          <rPr>
            <sz val="9"/>
            <color indexed="81"/>
            <rFont val="Tahoma"/>
            <family val="2"/>
          </rPr>
          <t>Utilizzare la tendina per selezionare la macro-area di riferimento</t>
        </r>
      </text>
    </comment>
    <comment ref="D45" authorId="0" shapeId="0" xr:uid="{00000000-0006-0000-0200-000021000000}">
      <text>
        <r>
          <rPr>
            <sz val="9"/>
            <color indexed="81"/>
            <rFont val="Tahoma"/>
            <family val="2"/>
          </rPr>
          <t>Indicare le attività svolte per il datore di lavoro/cliente</t>
        </r>
      </text>
    </comment>
    <comment ref="D46" authorId="0" shapeId="0" xr:uid="{00000000-0006-0000-0200-000022000000}">
      <text>
        <r>
          <rPr>
            <sz val="9"/>
            <color indexed="81"/>
            <rFont val="Tahoma"/>
            <family val="2"/>
          </rPr>
          <t>Indicare le principali responsabilità affidate dal datore di lavoro/cliente</t>
        </r>
      </text>
    </comment>
    <comment ref="D48" authorId="1" shapeId="0" xr:uid="{00000000-0006-0000-0200-00002300000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xr:uid="{00000000-0006-0000-0200-000024000000}">
      <text>
        <r>
          <rPr>
            <sz val="9"/>
            <color indexed="81"/>
            <rFont val="Tahoma"/>
            <family val="2"/>
          </rPr>
          <t xml:space="preserve">Indicare la data di inizio della collaborazione utilizzando il formato </t>
        </r>
        <r>
          <rPr>
            <b/>
            <sz val="9"/>
            <color indexed="81"/>
            <rFont val="Tahoma"/>
            <family val="2"/>
          </rPr>
          <t>gg/mm/aaaa</t>
        </r>
      </text>
    </comment>
    <comment ref="D50" authorId="0" shapeId="0" xr:uid="{00000000-0006-0000-0200-000025000000}">
      <text>
        <r>
          <rPr>
            <sz val="9"/>
            <color indexed="81"/>
            <rFont val="Tahoma"/>
            <family val="2"/>
          </rPr>
          <t>Indicare la denominazione del datore di lavoro/cliente</t>
        </r>
      </text>
    </comment>
    <comment ref="D51" authorId="0" shapeId="0" xr:uid="{00000000-0006-0000-0200-000026000000}">
      <text>
        <r>
          <rPr>
            <sz val="9"/>
            <color indexed="81"/>
            <rFont val="Tahoma"/>
            <family val="2"/>
          </rPr>
          <t>Indicare il comune in cui ha sede il datore di lavoro/cliente. In caso di sedi multiple indicare quella presso la quale si è operato/si opera</t>
        </r>
      </text>
    </comment>
    <comment ref="D52" authorId="0" shapeId="0" xr:uid="{00000000-0006-0000-0200-000027000000}">
      <text>
        <r>
          <rPr>
            <sz val="9"/>
            <color indexed="81"/>
            <rFont val="Tahoma"/>
            <family val="2"/>
          </rPr>
          <t>Indicare la provincia in cui ha sede il datore di lavoro/cliente. In caso di sedi multiple indicare quella presso la quale si è operato/si opera</t>
        </r>
      </text>
    </comment>
    <comment ref="D53" authorId="0" shapeId="0" xr:uid="{00000000-0006-0000-0200-000028000000}">
      <text>
        <r>
          <rPr>
            <sz val="9"/>
            <color indexed="81"/>
            <rFont val="Tahoma"/>
            <family val="2"/>
          </rPr>
          <t>Utilizzare la tendina per selezionare il tipo e la dimensione del datore di lavoro/cliente</t>
        </r>
      </text>
    </comment>
    <comment ref="D54" authorId="0" shapeId="0" xr:uid="{00000000-0006-0000-0200-000029000000}">
      <text>
        <r>
          <rPr>
            <sz val="9"/>
            <color indexed="81"/>
            <rFont val="Tahoma"/>
            <family val="2"/>
          </rPr>
          <t>Indicare il settore di attività in cui opera il datore di lavoro/cliente. In caso di settori multipli indicare quello in cui si è operato/si opera</t>
        </r>
      </text>
    </comment>
    <comment ref="D55" authorId="0" shapeId="0" xr:uid="{00000000-0006-0000-0200-00002A00000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xr:uid="{00000000-0006-0000-0200-00002B000000}">
      <text>
        <r>
          <rPr>
            <sz val="9"/>
            <color indexed="81"/>
            <rFont val="Tahoma"/>
            <family val="2"/>
          </rPr>
          <t>Utilizzare la tendina per selezionare la macro-area di riferimento</t>
        </r>
      </text>
    </comment>
    <comment ref="D57" authorId="0" shapeId="0" xr:uid="{00000000-0006-0000-0200-00002C000000}">
      <text>
        <r>
          <rPr>
            <sz val="9"/>
            <color indexed="81"/>
            <rFont val="Tahoma"/>
            <family val="2"/>
          </rPr>
          <t>Indicare le attività svolte per il datore di lavoro/cliente</t>
        </r>
      </text>
    </comment>
    <comment ref="D58" authorId="0" shapeId="0" xr:uid="{00000000-0006-0000-0200-00002D000000}">
      <text>
        <r>
          <rPr>
            <sz val="9"/>
            <color indexed="81"/>
            <rFont val="Tahoma"/>
            <family val="2"/>
          </rPr>
          <t>Indicare le principali responsabilità affidate dal datore di lavoro/cliente</t>
        </r>
      </text>
    </comment>
    <comment ref="D60" authorId="1" shapeId="0" xr:uid="{00000000-0006-0000-0200-00002E00000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xr:uid="{00000000-0006-0000-0200-00002F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xr:uid="{00000000-0006-0000-0200-000030000000}">
      <text>
        <r>
          <rPr>
            <sz val="9"/>
            <color indexed="81"/>
            <rFont val="Tahoma"/>
            <family val="2"/>
          </rPr>
          <t>Indicare la denominazione del datore di lavoro/cliente</t>
        </r>
      </text>
    </comment>
    <comment ref="D63" authorId="0" shapeId="0" xr:uid="{00000000-0006-0000-0200-000031000000}">
      <text>
        <r>
          <rPr>
            <sz val="9"/>
            <color indexed="81"/>
            <rFont val="Tahoma"/>
            <family val="2"/>
          </rPr>
          <t>Indicare il comune in cui ha sede il datore di lavoro/cliente. In caso di sedi multiple indicare quella presso la quale si è operato/si opera</t>
        </r>
      </text>
    </comment>
    <comment ref="D64" authorId="0" shapeId="0" xr:uid="{00000000-0006-0000-0200-000032000000}">
      <text>
        <r>
          <rPr>
            <sz val="9"/>
            <color indexed="81"/>
            <rFont val="Tahoma"/>
            <family val="2"/>
          </rPr>
          <t>Indicare la provincia in cui ha sede il datore di lavoro/cliente. In caso di sedi multiple indicare quella presso la quale si è operato/si opera</t>
        </r>
      </text>
    </comment>
    <comment ref="D65" authorId="0" shapeId="0" xr:uid="{00000000-0006-0000-0200-000033000000}">
      <text>
        <r>
          <rPr>
            <sz val="9"/>
            <color indexed="81"/>
            <rFont val="Tahoma"/>
            <family val="2"/>
          </rPr>
          <t>Utilizzare la tendina per selezionare il tipo e la dimensione del datore di lavoro/cliente</t>
        </r>
      </text>
    </comment>
    <comment ref="D66" authorId="0" shapeId="0" xr:uid="{00000000-0006-0000-0200-000034000000}">
      <text>
        <r>
          <rPr>
            <sz val="9"/>
            <color indexed="81"/>
            <rFont val="Tahoma"/>
            <family val="2"/>
          </rPr>
          <t>Indicare il settore di attività in cui opera il datore di lavoro/cliente. In caso di settori multipli indicare quello in cui si è operato/si opera</t>
        </r>
      </text>
    </comment>
    <comment ref="D67" authorId="0" shapeId="0" xr:uid="{00000000-0006-0000-0200-00003500000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xr:uid="{00000000-0006-0000-0200-000036000000}">
      <text>
        <r>
          <rPr>
            <sz val="9"/>
            <color indexed="81"/>
            <rFont val="Tahoma"/>
            <family val="2"/>
          </rPr>
          <t>Utilizzare la tendina per selezionare la macro-area di riferimento</t>
        </r>
      </text>
    </comment>
    <comment ref="D69" authorId="0" shapeId="0" xr:uid="{00000000-0006-0000-0200-000037000000}">
      <text>
        <r>
          <rPr>
            <sz val="9"/>
            <color indexed="81"/>
            <rFont val="Tahoma"/>
            <family val="2"/>
          </rPr>
          <t>Indicare le attività svolte per il datore di lavoro/cliente</t>
        </r>
      </text>
    </comment>
    <comment ref="D70" authorId="0" shapeId="0" xr:uid="{00000000-0006-0000-0200-000038000000}">
      <text>
        <r>
          <rPr>
            <sz val="9"/>
            <color indexed="81"/>
            <rFont val="Tahoma"/>
            <family val="2"/>
          </rPr>
          <t>Indicare le principali responsabilità affidate dal datore di lavoro/cliente</t>
        </r>
      </text>
    </comment>
    <comment ref="D72" authorId="1" shapeId="0" xr:uid="{00000000-0006-0000-0200-00003900000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xr:uid="{00000000-0006-0000-0200-00003A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xr:uid="{00000000-0006-0000-0200-00003B000000}">
      <text>
        <r>
          <rPr>
            <sz val="9"/>
            <color indexed="81"/>
            <rFont val="Tahoma"/>
            <family val="2"/>
          </rPr>
          <t>Indicare la denominazione del datore di lavoro/cliente</t>
        </r>
      </text>
    </comment>
    <comment ref="D75" authorId="0" shapeId="0" xr:uid="{00000000-0006-0000-0200-00003C000000}">
      <text>
        <r>
          <rPr>
            <sz val="9"/>
            <color indexed="81"/>
            <rFont val="Tahoma"/>
            <family val="2"/>
          </rPr>
          <t>Indicare il comune in cui ha sede il datore di lavoro/cliente. In caso di sedi multiple indicare quella presso la quale si è operato/si opera</t>
        </r>
      </text>
    </comment>
    <comment ref="D76" authorId="0" shapeId="0" xr:uid="{00000000-0006-0000-0200-00003D000000}">
      <text>
        <r>
          <rPr>
            <sz val="9"/>
            <color indexed="81"/>
            <rFont val="Tahoma"/>
            <family val="2"/>
          </rPr>
          <t>Indicare la provincia in cui ha sede il datore di lavoro/cliente. In caso di sedi multiple indicare quella presso la quale si è operato/si opera</t>
        </r>
      </text>
    </comment>
    <comment ref="D77" authorId="0" shapeId="0" xr:uid="{00000000-0006-0000-0200-00003E000000}">
      <text>
        <r>
          <rPr>
            <sz val="9"/>
            <color indexed="81"/>
            <rFont val="Tahoma"/>
            <family val="2"/>
          </rPr>
          <t>Utilizzare la tendina per selezionare il tipo e la dimensione del datore di lavoro/cliente</t>
        </r>
      </text>
    </comment>
    <comment ref="D78" authorId="0" shapeId="0" xr:uid="{00000000-0006-0000-0200-00003F000000}">
      <text>
        <r>
          <rPr>
            <sz val="9"/>
            <color indexed="81"/>
            <rFont val="Tahoma"/>
            <family val="2"/>
          </rPr>
          <t>Indicare il settore di attività in cui opera il datore di lavoro/cliente. In caso di settori multipli indicare quello in cui si è operato/si opera</t>
        </r>
      </text>
    </comment>
    <comment ref="D79" authorId="0" shapeId="0" xr:uid="{00000000-0006-0000-0200-00004000000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xr:uid="{00000000-0006-0000-0200-000041000000}">
      <text>
        <r>
          <rPr>
            <sz val="9"/>
            <color indexed="81"/>
            <rFont val="Tahoma"/>
            <family val="2"/>
          </rPr>
          <t>Utilizzare la tendina per selezionare la macro-area di riferimento</t>
        </r>
      </text>
    </comment>
    <comment ref="D81" authorId="0" shapeId="0" xr:uid="{00000000-0006-0000-0200-000042000000}">
      <text>
        <r>
          <rPr>
            <sz val="9"/>
            <color indexed="81"/>
            <rFont val="Tahoma"/>
            <family val="2"/>
          </rPr>
          <t>Indicare le attività svolte per il datore di lavoro/cliente</t>
        </r>
      </text>
    </comment>
    <comment ref="D82" authorId="0" shapeId="0" xr:uid="{00000000-0006-0000-0200-000043000000}">
      <text>
        <r>
          <rPr>
            <sz val="9"/>
            <color indexed="81"/>
            <rFont val="Tahoma"/>
            <family val="2"/>
          </rPr>
          <t>Indicare le principali responsabilità affidate dal datore di lavoro/cliente</t>
        </r>
      </text>
    </comment>
    <comment ref="D84" authorId="1" shapeId="0" xr:uid="{00000000-0006-0000-0200-00004400000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xr:uid="{00000000-0006-0000-0200-000045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xr:uid="{00000000-0006-0000-0200-000046000000}">
      <text>
        <r>
          <rPr>
            <sz val="9"/>
            <color indexed="81"/>
            <rFont val="Tahoma"/>
            <family val="2"/>
          </rPr>
          <t>Indicare la denominazione del datore di lavoro/cliente</t>
        </r>
      </text>
    </comment>
    <comment ref="D87" authorId="0" shapeId="0" xr:uid="{00000000-0006-0000-0200-000047000000}">
      <text>
        <r>
          <rPr>
            <sz val="9"/>
            <color indexed="81"/>
            <rFont val="Tahoma"/>
            <family val="2"/>
          </rPr>
          <t>Indicare il comune in cui ha sede il datore di lavoro/cliente. In caso di sedi multiple indicare quella presso la quale si è operato/si opera</t>
        </r>
      </text>
    </comment>
    <comment ref="D88" authorId="0" shapeId="0" xr:uid="{00000000-0006-0000-0200-000048000000}">
      <text>
        <r>
          <rPr>
            <sz val="9"/>
            <color indexed="81"/>
            <rFont val="Tahoma"/>
            <family val="2"/>
          </rPr>
          <t>Indicare la provincia in cui ha sede il datore di lavoro/cliente. In caso di sedi multiple indicare quella presso la quale si è operato/si opera</t>
        </r>
      </text>
    </comment>
    <comment ref="D89" authorId="0" shapeId="0" xr:uid="{00000000-0006-0000-0200-000049000000}">
      <text>
        <r>
          <rPr>
            <sz val="9"/>
            <color indexed="81"/>
            <rFont val="Tahoma"/>
            <family val="2"/>
          </rPr>
          <t>Utilizzare la tendina per selezionare il tipo e la dimensione del datore di lavoro/cliente</t>
        </r>
      </text>
    </comment>
    <comment ref="D90" authorId="0" shapeId="0" xr:uid="{00000000-0006-0000-0200-00004A000000}">
      <text>
        <r>
          <rPr>
            <sz val="9"/>
            <color indexed="81"/>
            <rFont val="Tahoma"/>
            <family val="2"/>
          </rPr>
          <t>Indicare il settore di attività in cui opera il datore di lavoro/cliente. In caso di settori multipli indicare quello in cui si è operato/si opera</t>
        </r>
      </text>
    </comment>
    <comment ref="D91" authorId="0" shapeId="0" xr:uid="{00000000-0006-0000-0200-00004B00000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xr:uid="{00000000-0006-0000-0200-00004C000000}">
      <text>
        <r>
          <rPr>
            <sz val="9"/>
            <color indexed="81"/>
            <rFont val="Tahoma"/>
            <family val="2"/>
          </rPr>
          <t>Utilizzare la tendina per selezionare la macro-area di riferimento</t>
        </r>
      </text>
    </comment>
    <comment ref="D93" authorId="0" shapeId="0" xr:uid="{00000000-0006-0000-0200-00004D000000}">
      <text>
        <r>
          <rPr>
            <sz val="9"/>
            <color indexed="81"/>
            <rFont val="Tahoma"/>
            <family val="2"/>
          </rPr>
          <t>Indicare le attività svolte per il datore di lavoro/cliente</t>
        </r>
      </text>
    </comment>
    <comment ref="D94" authorId="0" shapeId="0" xr:uid="{00000000-0006-0000-0200-00004E000000}">
      <text>
        <r>
          <rPr>
            <sz val="9"/>
            <color indexed="81"/>
            <rFont val="Tahoma"/>
            <family val="2"/>
          </rPr>
          <t>Indicare le principali responsabilità affidate dal datore di lavoro/cliente</t>
        </r>
      </text>
    </comment>
    <comment ref="D96" authorId="1" shapeId="0" xr:uid="{00000000-0006-0000-0200-00004F00000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xr:uid="{00000000-0006-0000-0200-000050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xr:uid="{00000000-0006-0000-0200-000051000000}">
      <text>
        <r>
          <rPr>
            <sz val="9"/>
            <color indexed="81"/>
            <rFont val="Tahoma"/>
            <family val="2"/>
          </rPr>
          <t>Indicare la denominazione del datore di lavoro/cliente</t>
        </r>
      </text>
    </comment>
    <comment ref="D99" authorId="0" shapeId="0" xr:uid="{00000000-0006-0000-0200-000052000000}">
      <text>
        <r>
          <rPr>
            <sz val="9"/>
            <color indexed="81"/>
            <rFont val="Tahoma"/>
            <family val="2"/>
          </rPr>
          <t>Indicare il comune in cui ha sede il datore di lavoro/cliente. In caso di sedi multiple indicare quella presso la quale si è operato/si opera</t>
        </r>
      </text>
    </comment>
    <comment ref="D100" authorId="0" shapeId="0" xr:uid="{00000000-0006-0000-0200-000053000000}">
      <text>
        <r>
          <rPr>
            <sz val="9"/>
            <color indexed="81"/>
            <rFont val="Tahoma"/>
            <family val="2"/>
          </rPr>
          <t>Indicare la provincia in cui ha sede il datore di lavoro/cliente. In caso di sedi multiple indicare quella presso la quale si è operato/si opera</t>
        </r>
      </text>
    </comment>
    <comment ref="D101" authorId="0" shapeId="0" xr:uid="{00000000-0006-0000-0200-000054000000}">
      <text>
        <r>
          <rPr>
            <sz val="9"/>
            <color indexed="81"/>
            <rFont val="Tahoma"/>
            <family val="2"/>
          </rPr>
          <t>Utilizzare la tendina per selezionare il tipo e la dimensione del datore di lavoro/cliente</t>
        </r>
      </text>
    </comment>
    <comment ref="D102" authorId="0" shapeId="0" xr:uid="{00000000-0006-0000-0200-000055000000}">
      <text>
        <r>
          <rPr>
            <sz val="9"/>
            <color indexed="81"/>
            <rFont val="Tahoma"/>
            <family val="2"/>
          </rPr>
          <t>Indicare il settore di attività in cui opera il datore di lavoro/cliente. In caso di settori multipli indicare quello in cui si è operato/si opera</t>
        </r>
      </text>
    </comment>
    <comment ref="D103" authorId="0" shapeId="0" xr:uid="{00000000-0006-0000-0200-00005600000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xr:uid="{00000000-0006-0000-0200-000057000000}">
      <text>
        <r>
          <rPr>
            <sz val="9"/>
            <color indexed="81"/>
            <rFont val="Tahoma"/>
            <family val="2"/>
          </rPr>
          <t>Utilizzare la tendina per selezionare la macro-area di riferimento</t>
        </r>
      </text>
    </comment>
    <comment ref="D105" authorId="0" shapeId="0" xr:uid="{00000000-0006-0000-0200-000058000000}">
      <text>
        <r>
          <rPr>
            <sz val="9"/>
            <color indexed="81"/>
            <rFont val="Tahoma"/>
            <family val="2"/>
          </rPr>
          <t>Indicare le attività svolte per il datore di lavoro/cliente</t>
        </r>
      </text>
    </comment>
    <comment ref="D106" authorId="0" shapeId="0" xr:uid="{00000000-0006-0000-0200-000059000000}">
      <text>
        <r>
          <rPr>
            <sz val="9"/>
            <color indexed="81"/>
            <rFont val="Tahoma"/>
            <family val="2"/>
          </rPr>
          <t>Indicare le principali responsabilità affidate dal datore di lavoro/cliente</t>
        </r>
      </text>
    </comment>
    <comment ref="D108" authorId="1" shapeId="0" xr:uid="{00000000-0006-0000-0200-00005A00000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xr:uid="{00000000-0006-0000-0200-00005B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xr:uid="{00000000-0006-0000-0200-00005C000000}">
      <text>
        <r>
          <rPr>
            <sz val="9"/>
            <color indexed="81"/>
            <rFont val="Tahoma"/>
            <family val="2"/>
          </rPr>
          <t>Indicare la denominazione del datore di lavoro/cliente</t>
        </r>
      </text>
    </comment>
    <comment ref="D111" authorId="0" shapeId="0" xr:uid="{00000000-0006-0000-0200-00005D000000}">
      <text>
        <r>
          <rPr>
            <sz val="9"/>
            <color indexed="81"/>
            <rFont val="Tahoma"/>
            <family val="2"/>
          </rPr>
          <t>Indicare il comune in cui ha sede il datore di lavoro/cliente. In caso di sedi multiple indicare quella presso la quale si è operato/si opera</t>
        </r>
      </text>
    </comment>
    <comment ref="D112" authorId="0" shapeId="0" xr:uid="{00000000-0006-0000-0200-00005E000000}">
      <text>
        <r>
          <rPr>
            <sz val="9"/>
            <color indexed="81"/>
            <rFont val="Tahoma"/>
            <family val="2"/>
          </rPr>
          <t>Indicare la provincia in cui ha sede il datore di lavoro/cliente. In caso di sedi multiple indicare quella presso la quale si è operato/si opera</t>
        </r>
      </text>
    </comment>
    <comment ref="D113" authorId="0" shapeId="0" xr:uid="{00000000-0006-0000-0200-00005F000000}">
      <text>
        <r>
          <rPr>
            <sz val="9"/>
            <color indexed="81"/>
            <rFont val="Tahoma"/>
            <family val="2"/>
          </rPr>
          <t>Utilizzare la tendina per selezionare il tipo e la dimensione del datore di lavoro/cliente</t>
        </r>
      </text>
    </comment>
    <comment ref="D114" authorId="0" shapeId="0" xr:uid="{00000000-0006-0000-0200-000060000000}">
      <text>
        <r>
          <rPr>
            <sz val="9"/>
            <color indexed="81"/>
            <rFont val="Tahoma"/>
            <family val="2"/>
          </rPr>
          <t>Indicare il settore di attività in cui opera il datore di lavoro/cliente. In caso di settori multipli indicare quello in cui si è operato/si opera</t>
        </r>
      </text>
    </comment>
    <comment ref="D115" authorId="0" shapeId="0" xr:uid="{00000000-0006-0000-0200-00006100000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xr:uid="{00000000-0006-0000-0200-000062000000}">
      <text>
        <r>
          <rPr>
            <sz val="9"/>
            <color indexed="81"/>
            <rFont val="Tahoma"/>
            <family val="2"/>
          </rPr>
          <t>Utilizzare la tendina per selezionare la macro-area di riferimento</t>
        </r>
      </text>
    </comment>
    <comment ref="D117" authorId="0" shapeId="0" xr:uid="{00000000-0006-0000-0200-000063000000}">
      <text>
        <r>
          <rPr>
            <sz val="9"/>
            <color indexed="81"/>
            <rFont val="Tahoma"/>
            <family val="2"/>
          </rPr>
          <t>Indicare le attività svolte per il datore di lavoro/cliente</t>
        </r>
      </text>
    </comment>
    <comment ref="D118" authorId="0" shapeId="0" xr:uid="{00000000-0006-0000-0200-000064000000}">
      <text>
        <r>
          <rPr>
            <sz val="9"/>
            <color indexed="81"/>
            <rFont val="Tahoma"/>
            <family val="2"/>
          </rPr>
          <t>Indicare le principali responsabilità affidate dal datore di lavoro/cliente</t>
        </r>
      </text>
    </comment>
    <comment ref="D120" authorId="1" shapeId="0" xr:uid="{00000000-0006-0000-0200-00006500000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xr:uid="{00000000-0006-0000-0200-000066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xr:uid="{00000000-0006-0000-0200-000067000000}">
      <text>
        <r>
          <rPr>
            <sz val="9"/>
            <color indexed="81"/>
            <rFont val="Tahoma"/>
            <family val="2"/>
          </rPr>
          <t>Indicare la denominazione del datore di lavoro/cliente</t>
        </r>
      </text>
    </comment>
    <comment ref="D123" authorId="0" shapeId="0" xr:uid="{00000000-0006-0000-0200-000068000000}">
      <text>
        <r>
          <rPr>
            <sz val="9"/>
            <color indexed="81"/>
            <rFont val="Tahoma"/>
            <family val="2"/>
          </rPr>
          <t>Indicare il comune in cui ha sede il datore di lavoro/cliente. In caso di sedi multiple indicare quella presso la quale si è operato/si opera</t>
        </r>
      </text>
    </comment>
    <comment ref="D124" authorId="0" shapeId="0" xr:uid="{00000000-0006-0000-0200-000069000000}">
      <text>
        <r>
          <rPr>
            <sz val="9"/>
            <color indexed="81"/>
            <rFont val="Tahoma"/>
            <family val="2"/>
          </rPr>
          <t>Indicare la provincia in cui ha sede il datore di lavoro/cliente. In caso di sedi multiple indicare quella presso la quale si è operato/si opera</t>
        </r>
      </text>
    </comment>
    <comment ref="D125" authorId="0" shapeId="0" xr:uid="{00000000-0006-0000-0200-00006A000000}">
      <text>
        <r>
          <rPr>
            <sz val="9"/>
            <color indexed="81"/>
            <rFont val="Tahoma"/>
            <family val="2"/>
          </rPr>
          <t>Utilizzare la tendina per selezionare il tipo e la dimensione del datore di lavoro/cliente</t>
        </r>
      </text>
    </comment>
    <comment ref="D126" authorId="0" shapeId="0" xr:uid="{00000000-0006-0000-0200-00006B000000}">
      <text>
        <r>
          <rPr>
            <sz val="9"/>
            <color indexed="81"/>
            <rFont val="Tahoma"/>
            <family val="2"/>
          </rPr>
          <t>Indicare il settore di attività in cui opera il datore di lavoro/cliente. In caso di settori multipli indicare quello in cui si è operato/si opera</t>
        </r>
      </text>
    </comment>
    <comment ref="D127" authorId="0" shapeId="0" xr:uid="{00000000-0006-0000-0200-00006C00000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xr:uid="{00000000-0006-0000-0200-00006D000000}">
      <text>
        <r>
          <rPr>
            <sz val="9"/>
            <color indexed="81"/>
            <rFont val="Tahoma"/>
            <family val="2"/>
          </rPr>
          <t>Utilizzare la tendina per selezionare la macro-area di riferimento</t>
        </r>
      </text>
    </comment>
    <comment ref="D129" authorId="0" shapeId="0" xr:uid="{00000000-0006-0000-0200-00006E000000}">
      <text>
        <r>
          <rPr>
            <sz val="9"/>
            <color indexed="81"/>
            <rFont val="Tahoma"/>
            <family val="2"/>
          </rPr>
          <t>Indicare le attività svolte per il datore di lavoro/cliente</t>
        </r>
      </text>
    </comment>
    <comment ref="D130" authorId="0" shapeId="0" xr:uid="{00000000-0006-0000-0200-00006F00000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300-000001000000}">
      <text>
        <r>
          <rPr>
            <sz val="9"/>
            <color indexed="81"/>
            <rFont val="Tahoma"/>
            <family val="2"/>
          </rPr>
          <t>Campo a compilazione automatica</t>
        </r>
      </text>
    </comment>
    <comment ref="D12" authorId="0" shapeId="0" xr:uid="{00000000-0006-0000-0300-00000200000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xr:uid="{00000000-0006-0000-0300-000003000000}">
      <text>
        <r>
          <rPr>
            <sz val="9"/>
            <color indexed="81"/>
            <rFont val="Tahoma"/>
            <family val="2"/>
          </rPr>
          <t>Utilizzare la tendina per selezionare l'ambito di rilevanza geografica del bando pubblico valutato</t>
        </r>
      </text>
    </comment>
    <comment ref="D14" authorId="0" shapeId="0" xr:uid="{00000000-0006-0000-0300-000004000000}">
      <text>
        <r>
          <rPr>
            <sz val="9"/>
            <color indexed="81"/>
            <rFont val="Tahoma"/>
            <family val="2"/>
          </rPr>
          <t>Utilizzare la tendina per selezionare la tematica rilevante per il bando pubblico valutato</t>
        </r>
      </text>
    </comment>
    <comment ref="D15" authorId="0" shapeId="0" xr:uid="{00000000-0006-0000-0300-000005000000}">
      <text>
        <r>
          <rPr>
            <sz val="9"/>
            <color indexed="81"/>
            <rFont val="Tahoma"/>
            <family val="2"/>
          </rPr>
          <t>Indicare i riferimenti relativi al bando pubblico valutato dando conto, anche, degli estremi di pubblicazione (p.e. GUUE, GURI, BURL, etc.)</t>
        </r>
      </text>
    </comment>
    <comment ref="D16" authorId="0" shapeId="0" xr:uid="{00000000-0006-0000-0300-000006000000}">
      <text>
        <r>
          <rPr>
            <sz val="9"/>
            <color indexed="81"/>
            <rFont val="Tahoma"/>
            <family val="2"/>
          </rPr>
          <t>Descrivere sinteticamente gli obiettivi specifici del bando pubblico valutato</t>
        </r>
      </text>
    </comment>
    <comment ref="D17" authorId="0" shapeId="0" xr:uid="{00000000-0006-0000-0300-000007000000}">
      <text>
        <r>
          <rPr>
            <sz val="9"/>
            <color indexed="81"/>
            <rFont val="Tahoma"/>
            <family val="2"/>
          </rPr>
          <t>Indicare l'anno di pubblicazione del bando pubblico valutato</t>
        </r>
      </text>
    </comment>
    <comment ref="D18" authorId="0" shapeId="0" xr:uid="{00000000-0006-0000-0300-000008000000}">
      <text>
        <r>
          <rPr>
            <sz val="9"/>
            <color indexed="81"/>
            <rFont val="Tahoma"/>
            <family val="2"/>
          </rPr>
          <t>Utilizzare la tendina per selezionare il numero di progetti valutati nell'ambito del bando pubblico descritto</t>
        </r>
      </text>
    </comment>
    <comment ref="D19" authorId="0" shapeId="0" xr:uid="{00000000-0006-0000-0300-000009000000}">
      <text>
        <r>
          <rPr>
            <sz val="9"/>
            <color indexed="81"/>
            <rFont val="Tahoma"/>
            <family val="2"/>
          </rPr>
          <t>Utilizzare la tendina per selezionare la classe di investimento medio dei progetti valutati nell'ambito del bando pubblico descritto</t>
        </r>
      </text>
    </comment>
    <comment ref="D21" authorId="0" shapeId="0" xr:uid="{00000000-0006-0000-0300-00000A00000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xr:uid="{00000000-0006-0000-0300-00000B000000}">
      <text>
        <r>
          <rPr>
            <sz val="9"/>
            <color indexed="81"/>
            <rFont val="Tahoma"/>
            <family val="2"/>
          </rPr>
          <t>Utilizzare la tendina per selezionare l'ambito di rilevanza geografica del bando pubblico valutato</t>
        </r>
      </text>
    </comment>
    <comment ref="D23" authorId="0" shapeId="0" xr:uid="{00000000-0006-0000-0300-00000C000000}">
      <text>
        <r>
          <rPr>
            <sz val="9"/>
            <color indexed="81"/>
            <rFont val="Tahoma"/>
            <family val="2"/>
          </rPr>
          <t>Utilizzare la tendina per selezionare la tematica rilevante per il bando pubblico valutato</t>
        </r>
      </text>
    </comment>
    <comment ref="D24" authorId="0" shapeId="0" xr:uid="{00000000-0006-0000-0300-00000D000000}">
      <text>
        <r>
          <rPr>
            <sz val="9"/>
            <color indexed="81"/>
            <rFont val="Tahoma"/>
            <family val="2"/>
          </rPr>
          <t>Indicare i riferimenti relativi al bando pubblico valutato dando conto, anche, degli estremi di pubblicazione (p.e. GUUE, GURI, BURL, etc.)</t>
        </r>
      </text>
    </comment>
    <comment ref="D25" authorId="0" shapeId="0" xr:uid="{00000000-0006-0000-0300-00000E000000}">
      <text>
        <r>
          <rPr>
            <sz val="9"/>
            <color indexed="81"/>
            <rFont val="Tahoma"/>
            <family val="2"/>
          </rPr>
          <t>Descrivere sinteticamente gli obiettivi specifici del bando pubblico valutato</t>
        </r>
      </text>
    </comment>
    <comment ref="D26" authorId="0" shapeId="0" xr:uid="{00000000-0006-0000-0300-00000F000000}">
      <text>
        <r>
          <rPr>
            <sz val="9"/>
            <color indexed="81"/>
            <rFont val="Tahoma"/>
            <family val="2"/>
          </rPr>
          <t>Indicare l'anno di pubblicazione del bando pubblico valutato</t>
        </r>
      </text>
    </comment>
    <comment ref="D27" authorId="0" shapeId="0" xr:uid="{00000000-0006-0000-0300-000010000000}">
      <text>
        <r>
          <rPr>
            <sz val="9"/>
            <color indexed="81"/>
            <rFont val="Tahoma"/>
            <family val="2"/>
          </rPr>
          <t>Utilizzare la tendina per selezionare il numero di progetti valutati nell'ambito del bando pubblico descritto</t>
        </r>
      </text>
    </comment>
    <comment ref="D28" authorId="0" shapeId="0" xr:uid="{00000000-0006-0000-0300-000011000000}">
      <text>
        <r>
          <rPr>
            <sz val="9"/>
            <color indexed="81"/>
            <rFont val="Tahoma"/>
            <family val="2"/>
          </rPr>
          <t>Utilizzare la tendina per selezionare la classe di investimento medio dei progetti valutati nell'ambito del bando pubblico descritto</t>
        </r>
      </text>
    </comment>
    <comment ref="D30" authorId="0" shapeId="0" xr:uid="{00000000-0006-0000-0300-00001200000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xr:uid="{00000000-0006-0000-0300-000013000000}">
      <text>
        <r>
          <rPr>
            <sz val="9"/>
            <color indexed="81"/>
            <rFont val="Tahoma"/>
            <family val="2"/>
          </rPr>
          <t>Utilizzare la tendina per selezionare l'ambito di rilevanza geografica del bando pubblico valutato</t>
        </r>
      </text>
    </comment>
    <comment ref="D32" authorId="0" shapeId="0" xr:uid="{00000000-0006-0000-0300-000014000000}">
      <text>
        <r>
          <rPr>
            <sz val="9"/>
            <color indexed="81"/>
            <rFont val="Tahoma"/>
            <family val="2"/>
          </rPr>
          <t>Utilizzare la tendina per selezionare la tematica rilevante per il bando pubblico valutato</t>
        </r>
      </text>
    </comment>
    <comment ref="D33" authorId="0" shapeId="0" xr:uid="{00000000-0006-0000-0300-000015000000}">
      <text>
        <r>
          <rPr>
            <sz val="9"/>
            <color indexed="81"/>
            <rFont val="Tahoma"/>
            <family val="2"/>
          </rPr>
          <t>Indicare i riferimenti relativi al bando pubblico valutato dando conto, anche, degli estremi di pubblicazione (p.e. GUUE, GURI, BURL, etc.)</t>
        </r>
      </text>
    </comment>
    <comment ref="D34" authorId="0" shapeId="0" xr:uid="{00000000-0006-0000-0300-000016000000}">
      <text>
        <r>
          <rPr>
            <sz val="9"/>
            <color indexed="81"/>
            <rFont val="Tahoma"/>
            <family val="2"/>
          </rPr>
          <t>Descrivere sinteticamente gli obiettivi specifici del bando pubblico valutato</t>
        </r>
      </text>
    </comment>
    <comment ref="D35" authorId="0" shapeId="0" xr:uid="{00000000-0006-0000-0300-000017000000}">
      <text>
        <r>
          <rPr>
            <sz val="9"/>
            <color indexed="81"/>
            <rFont val="Tahoma"/>
            <family val="2"/>
          </rPr>
          <t>Indicare l'anno di pubblicazione del bando pubblico valutato</t>
        </r>
      </text>
    </comment>
    <comment ref="D36" authorId="0" shapeId="0" xr:uid="{00000000-0006-0000-0300-000018000000}">
      <text>
        <r>
          <rPr>
            <sz val="9"/>
            <color indexed="81"/>
            <rFont val="Tahoma"/>
            <family val="2"/>
          </rPr>
          <t>Utilizzare la tendina per selezionare il numero di progetti valutati nell'ambito del bando pubblico descritto</t>
        </r>
      </text>
    </comment>
    <comment ref="D37" authorId="0" shapeId="0" xr:uid="{00000000-0006-0000-0300-00001900000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400-000001000000}">
      <text>
        <r>
          <rPr>
            <sz val="9"/>
            <color indexed="81"/>
            <rFont val="Tahoma"/>
            <family val="2"/>
          </rPr>
          <t>Campo a compilazione automatica</t>
        </r>
      </text>
    </comment>
    <comment ref="D11" authorId="0" shapeId="0" xr:uid="{00000000-0006-0000-0400-000002000000}">
      <text>
        <r>
          <rPr>
            <sz val="9"/>
            <color indexed="81"/>
            <rFont val="Tahoma"/>
            <family val="2"/>
          </rPr>
          <t>Campo a compilazione automatica</t>
        </r>
      </text>
    </comment>
    <comment ref="D12" authorId="0" shapeId="0" xr:uid="{00000000-0006-0000-0400-000003000000}">
      <text>
        <r>
          <rPr>
            <sz val="9"/>
            <color indexed="81"/>
            <rFont val="Tahoma"/>
            <family val="2"/>
          </rPr>
          <t>Campo a compilazione automatica</t>
        </r>
      </text>
    </comment>
    <comment ref="D13" authorId="0" shapeId="0" xr:uid="{00000000-0006-0000-0400-000004000000}">
      <text>
        <r>
          <rPr>
            <sz val="9"/>
            <color indexed="81"/>
            <rFont val="Tahoma"/>
            <family val="2"/>
          </rPr>
          <t>Campo a compilazione automatica</t>
        </r>
      </text>
    </comment>
    <comment ref="D14" authorId="0" shapeId="0" xr:uid="{00000000-0006-0000-0400-000005000000}">
      <text>
        <r>
          <rPr>
            <sz val="9"/>
            <color indexed="81"/>
            <rFont val="Tahoma"/>
            <family val="2"/>
          </rPr>
          <t>Campo a compilazione automatica</t>
        </r>
      </text>
    </comment>
    <comment ref="D16" authorId="0" shapeId="0" xr:uid="{00000000-0006-0000-0400-000006000000}">
      <text>
        <r>
          <rPr>
            <sz val="9"/>
            <color indexed="81"/>
            <rFont val="Tahoma"/>
            <family val="2"/>
          </rPr>
          <t>Campo a compilazione automatica</t>
        </r>
      </text>
    </comment>
    <comment ref="D17" authorId="0" shapeId="0" xr:uid="{00000000-0006-0000-0400-000007000000}">
      <text>
        <r>
          <rPr>
            <sz val="9"/>
            <color indexed="81"/>
            <rFont val="Tahoma"/>
            <family val="2"/>
          </rPr>
          <t>Campo a compilazione automatica</t>
        </r>
      </text>
    </comment>
    <comment ref="D18" authorId="0" shapeId="0" xr:uid="{00000000-0006-0000-0400-000008000000}">
      <text>
        <r>
          <rPr>
            <sz val="9"/>
            <color indexed="81"/>
            <rFont val="Tahoma"/>
            <family val="2"/>
          </rPr>
          <t>Campo a compilazione automatica</t>
        </r>
      </text>
    </comment>
    <comment ref="D19" authorId="0" shapeId="0" xr:uid="{00000000-0006-0000-0400-000009000000}">
      <text>
        <r>
          <rPr>
            <sz val="9"/>
            <color indexed="81"/>
            <rFont val="Tahoma"/>
            <family val="2"/>
          </rPr>
          <t>Campo a compilazione automatica</t>
        </r>
      </text>
    </comment>
    <comment ref="D22" authorId="0" shapeId="0" xr:uid="{00000000-0006-0000-0400-00000A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xr:uid="{00000000-0006-0000-0400-00000B000000}">
      <text>
        <r>
          <rPr>
            <sz val="9"/>
            <color indexed="81"/>
            <rFont val="Tahoma"/>
            <family val="2"/>
          </rPr>
          <t>Campo a compilazione automatica</t>
        </r>
      </text>
    </comment>
    <comment ref="D25" authorId="0" shapeId="0" xr:uid="{00000000-0006-0000-0400-00000C000000}">
      <text>
        <r>
          <rPr>
            <sz val="9"/>
            <color indexed="81"/>
            <rFont val="Tahoma"/>
            <family val="2"/>
          </rPr>
          <t>Campo a compilazione automatica</t>
        </r>
      </text>
    </comment>
    <comment ref="D26" authorId="0" shapeId="0" xr:uid="{00000000-0006-0000-0400-00000D000000}">
      <text>
        <r>
          <rPr>
            <sz val="9"/>
            <color indexed="81"/>
            <rFont val="Tahoma"/>
            <family val="2"/>
          </rPr>
          <t>Campo a compilazione automatica</t>
        </r>
      </text>
    </comment>
    <comment ref="D27" authorId="0" shapeId="0" xr:uid="{00000000-0006-0000-0400-00000E000000}">
      <text>
        <r>
          <rPr>
            <sz val="9"/>
            <color indexed="81"/>
            <rFont val="Tahoma"/>
            <family val="2"/>
          </rPr>
          <t>Campo a compilazione automatica</t>
        </r>
      </text>
    </comment>
    <comment ref="D28" authorId="0" shapeId="0" xr:uid="{00000000-0006-0000-0400-00000F000000}">
      <text>
        <r>
          <rPr>
            <sz val="9"/>
            <color indexed="81"/>
            <rFont val="Tahoma"/>
            <family val="2"/>
          </rPr>
          <t>Campo a compilazione automatica</t>
        </r>
      </text>
    </comment>
    <comment ref="D29" authorId="0" shapeId="0" xr:uid="{00000000-0006-0000-0400-000010000000}">
      <text>
        <r>
          <rPr>
            <sz val="9"/>
            <color indexed="81"/>
            <rFont val="Tahoma"/>
            <family val="2"/>
          </rPr>
          <t>Campo a compilazione automatica</t>
        </r>
      </text>
    </comment>
    <comment ref="D30" authorId="0" shapeId="0" xr:uid="{00000000-0006-0000-0400-000011000000}">
      <text>
        <r>
          <rPr>
            <sz val="9"/>
            <color indexed="81"/>
            <rFont val="Tahoma"/>
            <family val="2"/>
          </rPr>
          <t>Campo a compilazione automatica</t>
        </r>
      </text>
    </comment>
    <comment ref="D31" authorId="0" shapeId="0" xr:uid="{00000000-0006-0000-0400-000012000000}">
      <text>
        <r>
          <rPr>
            <sz val="9"/>
            <color indexed="81"/>
            <rFont val="Tahoma"/>
            <family val="2"/>
          </rPr>
          <t>Campo a compilazione automatica</t>
        </r>
      </text>
    </comment>
    <comment ref="D32" authorId="0" shapeId="0" xr:uid="{00000000-0006-0000-0400-000013000000}">
      <text>
        <r>
          <rPr>
            <sz val="9"/>
            <color indexed="81"/>
            <rFont val="Tahoma"/>
            <family val="2"/>
          </rPr>
          <t>Campo a compilazione automatica</t>
        </r>
      </text>
    </comment>
    <comment ref="D33" authorId="0" shapeId="0" xr:uid="{00000000-0006-0000-0400-000014000000}">
      <text>
        <r>
          <rPr>
            <sz val="9"/>
            <color indexed="81"/>
            <rFont val="Tahoma"/>
            <family val="2"/>
          </rPr>
          <t>Campo a compilazione automatica</t>
        </r>
      </text>
    </comment>
    <comment ref="D35" authorId="0" shapeId="0" xr:uid="{00000000-0006-0000-0400-000015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xr:uid="{00000000-0006-0000-0400-000016000000}">
      <text>
        <r>
          <rPr>
            <sz val="9"/>
            <color indexed="81"/>
            <rFont val="Tahoma"/>
            <family val="2"/>
          </rPr>
          <t>Campo a compilazione automatica</t>
        </r>
      </text>
    </comment>
    <comment ref="D40" authorId="0" shapeId="0" xr:uid="{00000000-0006-0000-0400-000017000000}">
      <text>
        <r>
          <rPr>
            <sz val="9"/>
            <color indexed="81"/>
            <rFont val="Tahoma"/>
            <family val="2"/>
          </rPr>
          <t>Campo a compilazione automatica</t>
        </r>
      </text>
    </comment>
    <comment ref="D41" authorId="0" shapeId="0" xr:uid="{00000000-0006-0000-0400-000018000000}">
      <text>
        <r>
          <rPr>
            <sz val="9"/>
            <color indexed="81"/>
            <rFont val="Tahoma"/>
            <family val="2"/>
          </rPr>
          <t>Campo a compilazione automatica</t>
        </r>
      </text>
    </comment>
    <comment ref="D42" authorId="0" shapeId="0" xr:uid="{00000000-0006-0000-0400-000019000000}">
      <text>
        <r>
          <rPr>
            <sz val="9"/>
            <color indexed="81"/>
            <rFont val="Tahoma"/>
            <family val="2"/>
          </rPr>
          <t>Campo a compilazione automatica</t>
        </r>
      </text>
    </comment>
    <comment ref="D44" authorId="0" shapeId="0" xr:uid="{00000000-0006-0000-0400-00001A000000}">
      <text>
        <r>
          <rPr>
            <sz val="9"/>
            <color indexed="81"/>
            <rFont val="Tahoma"/>
            <family val="2"/>
          </rPr>
          <t>Campo a compilazione automatica</t>
        </r>
      </text>
    </comment>
    <comment ref="D45" authorId="0" shapeId="0" xr:uid="{00000000-0006-0000-0400-00001B000000}">
      <text>
        <r>
          <rPr>
            <sz val="9"/>
            <color indexed="81"/>
            <rFont val="Tahoma"/>
            <family val="2"/>
          </rPr>
          <t>Campo a compilazione automatica</t>
        </r>
      </text>
    </comment>
    <comment ref="D46" authorId="0" shapeId="0" xr:uid="{00000000-0006-0000-0400-00001C000000}">
      <text>
        <r>
          <rPr>
            <sz val="9"/>
            <color indexed="81"/>
            <rFont val="Tahoma"/>
            <family val="2"/>
          </rPr>
          <t>Campo a compilazione automatica</t>
        </r>
      </text>
    </comment>
    <comment ref="D47" authorId="0" shapeId="0" xr:uid="{00000000-0006-0000-0400-00001D000000}">
      <text>
        <r>
          <rPr>
            <sz val="9"/>
            <color indexed="81"/>
            <rFont val="Tahoma"/>
            <family val="2"/>
          </rPr>
          <t>Campo a compilazione automatica</t>
        </r>
      </text>
    </comment>
    <comment ref="D50" authorId="0" shapeId="0" xr:uid="{00000000-0006-0000-0400-00001E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xr:uid="{00000000-0006-0000-0400-00001F000000}">
      <text>
        <r>
          <rPr>
            <sz val="9"/>
            <color indexed="81"/>
            <rFont val="Tahoma"/>
            <family val="2"/>
          </rPr>
          <t>Campo a compilazione automatica</t>
        </r>
      </text>
    </comment>
    <comment ref="D53" authorId="0" shapeId="0" xr:uid="{00000000-0006-0000-0400-000020000000}">
      <text>
        <r>
          <rPr>
            <sz val="9"/>
            <color indexed="81"/>
            <rFont val="Tahoma"/>
            <family val="2"/>
          </rPr>
          <t>Campo a compilazione automatica</t>
        </r>
      </text>
    </comment>
    <comment ref="D54" authorId="0" shapeId="0" xr:uid="{00000000-0006-0000-0400-000021000000}">
      <text>
        <r>
          <rPr>
            <sz val="9"/>
            <color indexed="81"/>
            <rFont val="Tahoma"/>
            <family val="2"/>
          </rPr>
          <t>Campo a compilazione automatica</t>
        </r>
      </text>
    </comment>
    <comment ref="D55" authorId="0" shapeId="0" xr:uid="{00000000-0006-0000-0400-000022000000}">
      <text>
        <r>
          <rPr>
            <sz val="9"/>
            <color indexed="81"/>
            <rFont val="Tahoma"/>
            <family val="2"/>
          </rPr>
          <t>Campo a compilazione automatica</t>
        </r>
      </text>
    </comment>
    <comment ref="D56" authorId="0" shapeId="0" xr:uid="{00000000-0006-0000-0400-000023000000}">
      <text>
        <r>
          <rPr>
            <sz val="9"/>
            <color indexed="81"/>
            <rFont val="Tahoma"/>
            <family val="2"/>
          </rPr>
          <t>Campo a compilazione automatica</t>
        </r>
      </text>
    </comment>
    <comment ref="D57" authorId="0" shapeId="0" xr:uid="{00000000-0006-0000-0400-000024000000}">
      <text>
        <r>
          <rPr>
            <sz val="9"/>
            <color indexed="81"/>
            <rFont val="Tahoma"/>
            <family val="2"/>
          </rPr>
          <t>Campo a compilazione automatica</t>
        </r>
      </text>
    </comment>
    <comment ref="D58" authorId="0" shapeId="0" xr:uid="{00000000-0006-0000-0400-000025000000}">
      <text>
        <r>
          <rPr>
            <sz val="9"/>
            <color indexed="81"/>
            <rFont val="Tahoma"/>
            <family val="2"/>
          </rPr>
          <t>Campo a compilazione automatica</t>
        </r>
      </text>
    </comment>
    <comment ref="D59" authorId="0" shapeId="0" xr:uid="{00000000-0006-0000-0400-000026000000}">
      <text>
        <r>
          <rPr>
            <sz val="9"/>
            <color indexed="81"/>
            <rFont val="Tahoma"/>
            <family val="2"/>
          </rPr>
          <t>Campo a compilazione automatica</t>
        </r>
      </text>
    </comment>
    <comment ref="D60" authorId="0" shapeId="0" xr:uid="{00000000-0006-0000-0400-000027000000}">
      <text>
        <r>
          <rPr>
            <sz val="9"/>
            <color indexed="81"/>
            <rFont val="Tahoma"/>
            <family val="2"/>
          </rPr>
          <t>Campo a compilazione automatica</t>
        </r>
      </text>
    </comment>
    <comment ref="D61" authorId="0" shapeId="0" xr:uid="{00000000-0006-0000-0400-000028000000}">
      <text>
        <r>
          <rPr>
            <sz val="9"/>
            <color indexed="81"/>
            <rFont val="Tahoma"/>
            <family val="2"/>
          </rPr>
          <t>Campo a compilazione automatica</t>
        </r>
      </text>
    </comment>
    <comment ref="D64" authorId="0" shapeId="0" xr:uid="{00000000-0006-0000-0400-000029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<sst xmlns="http://schemas.openxmlformats.org/spreadsheetml/2006/main" count="966" uniqueCount="715">
  <si>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</si>
  <si>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</si>
  <si>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</si>
  <si>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</si>
  <si>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</si>
  <si>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</si>
  <si>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</si>
  <si>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</si>
  <si>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</si>
  <si>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</si>
  <si>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</si>
  <si>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</si>
  <si>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</si>
  <si>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</si>
  <si>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</si>
  <si>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</si>
  <si>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</si>
  <si>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</si>
  <si>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</si>
  <si>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</si>
  <si>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</si>
  <si>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</si>
  <si>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</si>
  <si>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</si>
  <si>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</si>
  <si>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</si>
  <si>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</si>
  <si>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</si>
  <si>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</si>
  <si>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</si>
  <si>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</si>
  <si>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</si>
  <si>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</si>
  <si>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</si>
  <si>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</si>
  <si>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</si>
  <si>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</si>
  <si>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</si>
  <si>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</si>
  <si>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</si>
  <si>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</si>
  <si>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</si>
  <si>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</si>
  <si>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</si>
  <si>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</si>
  <si>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</si>
  <si>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</si>
  <si>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</si>
  <si>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</si>
  <si>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</si>
  <si>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</si>
  <si>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</si>
  <si>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</si>
  <si>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</si>
  <si>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</si>
  <si>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</si>
  <si>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</si>
  <si>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</si>
  <si>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</si>
  <si>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</si>
  <si>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</si>
  <si>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</si>
  <si>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</si>
  <si>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</si>
  <si>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</si>
  <si>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</si>
  <si>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</si>
  <si>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</si>
  <si>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</si>
  <si>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</si>
  <si>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</si>
  <si>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</si>
  <si>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</si>
  <si>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</si>
  <si>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</si>
  <si>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</si>
  <si>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</si>
  <si>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</si>
  <si>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</si>
  <si>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</si>
  <si>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</si>
  <si>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</si>
  <si>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</si>
  <si>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</si>
  <si>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</si>
  <si>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</si>
  <si>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</si>
  <si>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</si>
  <si>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</si>
  <si>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</si>
  <si>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</si>
  <si>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</si>
  <si>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</si>
  <si>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</si>
  <si>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</si>
  <si>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</si>
  <si>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</si>
  <si>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</si>
  <si>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</si>
  <si>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</si>
  <si>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</si>
  <si>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</si>
  <si>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</si>
  <si>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</si>
  <si>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</si>
  <si>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</si>
  <si>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</si>
  <si>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</si>
  <si>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</si>
  <si>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</si>
  <si>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</si>
  <si>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</si>
  <si>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</si>
  <si>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</si>
  <si>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</si>
  <si>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</si>
  <si>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</si>
  <si>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</si>
  <si>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</si>
  <si>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</si>
  <si>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</si>
  <si>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</si>
  <si>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</si>
  <si>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</si>
  <si>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</si>
  <si>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</si>
  <si>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</si>
  <si>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</si>
  <si>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</si>
  <si>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</si>
  <si>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</si>
  <si>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</si>
  <si>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</si>
  <si>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</si>
  <si>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</si>
  <si>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</si>
  <si>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</si>
  <si>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</si>
  <si>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</si>
  <si>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</si>
  <si>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</si>
  <si>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</si>
  <si>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</si>
  <si>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</si>
  <si>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</si>
  <si>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</si>
  <si>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</si>
  <si>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</si>
  <si>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</si>
  <si>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</si>
  <si>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</si>
  <si>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</si>
  <si>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</si>
  <si>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</si>
  <si>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</si>
  <si>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</si>
  <si>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</si>
  <si>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</si>
  <si>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</si>
  <si>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</si>
  <si>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</si>
  <si>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</si>
  <si>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</si>
  <si>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</si>
  <si>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</si>
  <si>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</si>
  <si>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</si>
  <si>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</si>
  <si>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</si>
  <si>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</si>
  <si>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</si>
  <si>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</si>
  <si>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</si>
  <si>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</si>
  <si>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</si>
  <si>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</si>
  <si>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</si>
  <si>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</si>
  <si>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</si>
  <si>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</si>
  <si>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</si>
  <si>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</si>
  <si>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</si>
  <si>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</si>
  <si>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</si>
  <si>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</si>
  <si>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</si>
  <si>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</si>
  <si>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</si>
  <si>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</si>
  <si>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</si>
  <si>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</si>
  <si>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</si>
  <si>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</si>
  <si>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</si>
  <si>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</si>
  <si>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</si>
  <si>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</si>
  <si>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</si>
  <si>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</si>
  <si>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</si>
  <si>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</si>
  <si>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</si>
  <si>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</si>
  <si>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</si>
  <si>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</si>
  <si>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</si>
  <si>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</si>
  <si>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</si>
  <si>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</si>
  <si>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</si>
  <si>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</si>
  <si>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</si>
  <si>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</si>
  <si>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</si>
  <si>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</si>
  <si>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</si>
  <si>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</si>
  <si>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</si>
  <si>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</si>
  <si>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</si>
  <si>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</si>
  <si>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</si>
  <si>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</si>
  <si>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</si>
  <si>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</si>
  <si>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</si>
  <si>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</si>
  <si>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</si>
  <si>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</si>
  <si>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</si>
  <si>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</si>
  <si>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</si>
  <si>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</si>
  <si>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</si>
  <si>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</si>
  <si>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</si>
  <si>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</si>
  <si>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</si>
  <si>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</si>
  <si>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</si>
  <si>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</si>
  <si>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</si>
  <si>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</si>
  <si>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</si>
  <si>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</si>
  <si>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</si>
  <si>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</si>
  <si>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</si>
  <si>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</si>
  <si>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</si>
  <si>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</si>
  <si>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</si>
  <si>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</si>
  <si>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</si>
  <si>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</si>
  <si>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</si>
  <si>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</si>
  <si>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</si>
  <si>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</si>
  <si>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</si>
  <si>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</si>
  <si>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</si>
  <si>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</si>
  <si>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</si>
  <si>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</si>
  <si>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</si>
  <si>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</si>
  <si>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</si>
  <si>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</si>
  <si>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</si>
  <si>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</si>
  <si>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</si>
  <si>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</si>
  <si>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</si>
  <si>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</si>
  <si>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</si>
  <si>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</si>
  <si>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</si>
  <si>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</si>
  <si>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</si>
  <si>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</si>
  <si>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</si>
  <si>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</si>
  <si>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</si>
  <si>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</si>
  <si>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</si>
  <si>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</si>
  <si>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</si>
  <si>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</si>
  <si>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</si>
  <si>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</si>
  <si>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</si>
  <si>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</si>
  <si>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</si>
  <si>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</si>
  <si>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</si>
  <si>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</si>
  <si>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</si>
  <si>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</si>
  <si>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</si>
  <si>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</si>
  <si>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</si>
  <si>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</si>
  <si>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</si>
  <si>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</si>
  <si>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</si>
  <si>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</si>
  <si>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</si>
  <si>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</si>
  <si>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</si>
  <si>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</si>
  <si>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</si>
  <si>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</si>
  <si>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</si>
  <si>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</si>
  <si>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</si>
  <si>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</si>
  <si>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</si>
  <si>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</si>
  <si>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</si>
  <si>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</si>
  <si>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</si>
  <si>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</si>
  <si>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</si>
  <si>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</si>
  <si>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</si>
  <si>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</si>
  <si>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</si>
  <si>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</si>
  <si>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</si>
  <si>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</si>
  <si>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</si>
  <si>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</si>
  <si>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</si>
  <si>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</si>
  <si>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</si>
  <si>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</si>
  <si>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</si>
  <si>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</si>
  <si>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</si>
  <si>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</si>
  <si>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</si>
  <si>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</si>
  <si>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</si>
  <si>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</si>
  <si>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</si>
  <si>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</si>
  <si>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</si>
  <si>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</si>
  <si>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</si>
  <si>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</si>
  <si>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</si>
  <si>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</si>
  <si>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</si>
  <si>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</si>
  <si>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</si>
  <si>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</si>
  <si>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</si>
  <si>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</si>
  <si>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</si>
  <si>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</si>
  <si>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</si>
  <si>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</si>
  <si>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</si>
  <si>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</si>
  <si>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</si>
  <si>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</si>
  <si>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</si>
  <si>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</si>
  <si>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</si>
  <si>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</si>
  <si>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</si>
  <si>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</si>
  <si>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</si>
  <si>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</si>
  <si>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</si>
  <si>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</si>
  <si>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</si>
  <si>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</si>
  <si>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</si>
  <si>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</si>
  <si>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</si>
  <si>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</si>
  <si>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</si>
  <si>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</si>
  <si>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</si>
  <si>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</si>
  <si>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</si>
  <si>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</si>
  <si>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</si>
  <si>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</si>
  <si>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</si>
  <si>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</si>
  <si>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</si>
  <si>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</si>
  <si>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</si>
  <si>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</si>
  <si>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</si>
  <si>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</si>
  <si>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</si>
  <si>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</si>
  <si>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</si>
  <si>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</si>
  <si>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</si>
  <si>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</si>
  <si>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</si>
  <si>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</si>
  <si>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</si>
  <si>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</si>
  <si>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</si>
  <si>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</si>
  <si>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</si>
  <si>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</si>
  <si>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</si>
  <si>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</si>
  <si>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</si>
  <si>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</si>
  <si>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</si>
  <si>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</si>
  <si>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</si>
  <si>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</si>
  <si>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</si>
  <si>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</si>
  <si>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</si>
  <si>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</si>
  <si>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</si>
  <si>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</si>
  <si>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</si>
  <si>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</si>
  <si>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</si>
  <si>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</si>
  <si>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</si>
  <si>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</si>
  <si>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</si>
  <si>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</si>
  <si>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</si>
  <si>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</si>
  <si>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</si>
  <si>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</si>
  <si>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</si>
  <si>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</si>
  <si>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</si>
  <si>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</si>
  <si>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</si>
  <si>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</si>
  <si>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</si>
  <si>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</si>
  <si>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</si>
  <si>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</si>
  <si>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</si>
  <si>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</si>
  <si>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</si>
  <si>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</si>
  <si>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</si>
  <si>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</si>
  <si>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</si>
  <si>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</si>
  <si>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</si>
  <si>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</si>
  <si>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</si>
  <si>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</si>
  <si>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</si>
  <si>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</si>
  <si>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</si>
  <si>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</si>
  <si>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</si>
  <si>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</si>
  <si>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</si>
  <si>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</si>
  <si>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</si>
  <si>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</si>
  <si>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</si>
  <si>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</si>
  <si>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</si>
  <si>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</si>
  <si>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</si>
  <si>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</si>
  <si>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</si>
  <si>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</si>
  <si>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</si>
  <si>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</si>
  <si>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</si>
  <si>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</si>
  <si>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</si>
  <si>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</si>
  <si>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</si>
  <si>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</si>
  <si>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</si>
  <si>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</si>
  <si>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</si>
  <si>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</si>
  <si>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</si>
  <si>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</si>
  <si>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</si>
  <si>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</si>
  <si>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</si>
  <si>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</si>
  <si>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</si>
  <si>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</si>
  <si>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</si>
  <si>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</si>
  <si>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</si>
  <si>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</si>
  <si>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</si>
  <si>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</si>
  <si>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</si>
  <si>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</si>
  <si>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</si>
  <si>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</si>
  <si>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</si>
  <si>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</si>
  <si>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</si>
  <si>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</si>
  <si>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</si>
  <si>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</si>
  <si>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</si>
  <si>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</si>
  <si>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</si>
  <si>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</si>
  <si>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</si>
  <si>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</si>
  <si>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</si>
  <si>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</si>
  <si>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</si>
  <si>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</si>
  <si>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</si>
  <si>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</si>
  <si>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</si>
  <si>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</si>
  <si>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</si>
  <si>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</si>
  <si>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</si>
  <si>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</si>
  <si>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</si>
  <si>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</si>
  <si>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</si>
  <si>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</si>
  <si>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</si>
  <si>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</si>
  <si>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</si>
  <si>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</si>
  <si>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</si>
  <si>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</si>
  <si>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</si>
  <si>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</si>
  <si>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</si>
  <si>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</si>
  <si>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</si>
  <si>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</si>
  <si>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</si>
  <si>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</si>
  <si>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</si>
  <si>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</si>
  <si>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</si>
  <si>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</si>
  <si>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</si>
  <si>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</si>
  <si>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</si>
  <si>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</si>
  <si>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</si>
  <si>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</si>
  <si>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</si>
  <si>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</si>
  <si>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</si>
  <si>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</si>
  <si>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</si>
  <si>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</si>
  <si>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</si>
  <si>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</si>
  <si>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</si>
  <si>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</si>
  <si>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</si>
  <si>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</si>
  <si>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</si>
  <si>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</si>
  <si>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</si>
  <si>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</si>
  <si>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</si>
  <si>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</si>
  <si>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</si>
  <si>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</si>
  <si>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</si>
  <si>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</si>
  <si>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</si>
  <si>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</si>
  <si>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</si>
  <si>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</si>
  <si>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</si>
  <si>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</si>
  <si>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</si>
  <si>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</si>
  <si>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</si>
  <si>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</si>
  <si>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</si>
  <si>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</si>
  <si>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</si>
  <si>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</si>
  <si>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</si>
  <si>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</si>
  <si>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</si>
  <si>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</si>
  <si>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</si>
  <si>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</si>
  <si>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</si>
  <si>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</si>
  <si>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</si>
  <si>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</si>
  <si>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</si>
  <si>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</si>
  <si>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</si>
  <si>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</si>
  <si>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</si>
  <si>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</si>
  <si>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</si>
  <si>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</si>
  <si>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</si>
  <si>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</si>
  <si>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</si>
  <si>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</si>
  <si>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</si>
  <si>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</si>
  <si>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</si>
  <si>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</si>
  <si>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</si>
  <si>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</si>
  <si>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</si>
  <si>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</si>
  <si>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</si>
  <si>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</si>
  <si>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</si>
  <si>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</si>
  <si>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</si>
  <si>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</si>
  <si>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</si>
  <si>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</si>
  <si>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</si>
  <si>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</si>
  <si>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</si>
  <si>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</si>
  <si>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</si>
  <si>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</si>
  <si>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</si>
  <si>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</si>
  <si>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</si>
  <si>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</si>
  <si>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</si>
  <si>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</si>
  <si>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</si>
  <si>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</si>
  <si>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</si>
  <si>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</si>
  <si>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</si>
  <si>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</si>
  <si>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</si>
  <si>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</si>
  <si>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</si>
  <si>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</si>
  <si>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</si>
  <si>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</si>
  <si>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</si>
  <si>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</si>
  <si>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</si>
  <si>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</si>
  <si>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</si>
  <si>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</si>
  <si>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</si>
  <si>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</si>
  <si>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</si>
  <si>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</si>
  <si>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</si>
  <si>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</si>
  <si>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</si>
  <si>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</si>
  <si>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</si>
  <si>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</si>
  <si>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</si>
  <si>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Michele</t>
  </si>
  <si>
    <t>Campanella</t>
  </si>
  <si>
    <t>09283320969</t>
  </si>
  <si>
    <t>ICE CREAM COMMUNICATIONS DI MICHELE CAMPANELLA</t>
  </si>
  <si>
    <t>ITALIANO</t>
  </si>
  <si>
    <t>INGLESE</t>
  </si>
  <si>
    <t>Ingegneria Aerospaziale</t>
  </si>
  <si>
    <t>2003</t>
  </si>
  <si>
    <t>Politecnico di Milano</t>
  </si>
  <si>
    <t>Elaborazione di immagini e controllo di una unità autonoma nella esplorazione di superfici planetarie</t>
  </si>
  <si>
    <t>94/100</t>
  </si>
  <si>
    <t xml:space="preserve">In Corso </t>
  </si>
  <si>
    <t>Milano</t>
  </si>
  <si>
    <t>Consulenza per l'Industria</t>
  </si>
  <si>
    <t>31/06/2014</t>
  </si>
  <si>
    <t>ABB S.p.A.</t>
  </si>
  <si>
    <t>Lodi</t>
  </si>
  <si>
    <t>Energia - Produzione di Impianti</t>
  </si>
  <si>
    <t>01/11/2007</t>
  </si>
  <si>
    <t>01/11/2011</t>
  </si>
  <si>
    <t>Firema Trasporti S.p.A., via Triboniano 240, 20156 Milano, Italy</t>
  </si>
  <si>
    <t>Progettazione Ferroviaria</t>
  </si>
  <si>
    <t>01/11/2004</t>
  </si>
  <si>
    <t>Assystem Italia</t>
  </si>
  <si>
    <t>Project Manager ed interfaccia unica per il cliente TERNA S.p.A. come referente per tutti i prodotti ABB di alta tensione, italiani e stranieri.</t>
  </si>
  <si>
    <t>Axcent System Engineering s.r.l.</t>
  </si>
  <si>
    <t xml:space="preserve">Project Manager - Settore Energia - Alta Tensione
Gestione di progetti del valore fino a 10MLN€.
Pianificazione e gestione delle attività di Commessa.
Gestione rapporti con i Committenti, dalla firma del contratto alla realizzazione.
Gestione rapporti con le Funzioni Aziendali interne, con i fornitori esterni per assicurare che il progetto evolva nei tempi, modi e costi previsti. 
</t>
  </si>
  <si>
    <t>Responsabile dei sistemi intelligenti di controllo del treno
Interfaccia tecnica con i Committenti (Ente Volturno, Circumvesuviana, MCNE, SEPSA)
Interfaccia tecnica con l'Ente Omologatore (CESIFER)</t>
  </si>
  <si>
    <t>Responsabile Ricerca e Sviluppo di soluzioni Industria 4.0. Esperto Tecnologie Abilitanti.
Project Manager Progetti Industria 4.0
Progettista sistemi IoT, Cloud Computing &amp; Analytics, Artificial Intelligence</t>
  </si>
  <si>
    <t>Project Engineer in ambito Difesa e Trasporti.
Sviluppo di sistemi di test per le unità elettroniche intelligenti
Sviluppo di sistemi di simulazione Treni Alta Velocità ETR600 - Trenitalia
Sviluppo delle analisi di Sicurezza per il velivolo Aermacchi M346</t>
  </si>
  <si>
    <t>Responsabile sistemi di simulazione avanzati per treni ad alta velocità
Responsabilità sul calcolo tempistiche e modalità delle azioni manutentive su velivolo M346</t>
  </si>
  <si>
    <t>La laurea quinquennale in Ingegneria Aerospaziale ha permesso di sviluppare competenze tecniche e gestionali per:
- comprendere le necessità tecnologiche, produttive e gestionali delle Imprese, per ottimizzarne ed Innovarne i processi
- definire i Requisiti di progetto, necessari a organizzare e sviluppare il lavoro di Imprese, Privati o Enti Pubblici
- sviluppare tali Requisiti, impostando la realizzazione di attività e progetti per le Imprese, nel rispetto delle prestazioni funzionali, della sicurezza e delle normative vigenti
- sviluppare le nozioni tecniche nell'ambito meccanico, elettrico, elettronico e software, necessarie per potere realizzare, al lato esecutivo, i progetti di Innovazione
Con riferimento alle MacroAree di competenza, gli studi svolti permettono quindi di:
- realizzare Studi di Fattibilità, per definire il percorso da seguire per realizzare tali progetti
- valutare l'operato di attività, fornitori, soluzioni tecnologiche ed economiche ottimali per la realizzazione dei Progetti
-  supervisionare e gestire tali progetti, assicurandone il corretto svolgimento</t>
  </si>
  <si>
    <t>I 15 anni di esperienza professionale -in attività di responsabilità ad elevato contenuto tecnologico- hanno permesso di sviluppare competenze tecniche e gestionali per:
- valutare e comprendere Contratti, Gare, Appalti dal punto di vista tecnico e gestionale
- sviluppare Progetti per l'innovazione e la crescita delle Imprese, per migliorare e rendere efficienti i processi produttivi
- definire e sviluppare concretamente tali progetti, con competenza e padronanza tecnica
- impostare e gestire tali progetti, con competenze manageriali, organizzative e di gestione contrattuale
Le competenze tecnologiche e gestionali acquisite permettono di essere da supporto per l'Innovazione delle imprese, in termini di:
- analisi delle esigenze di Imprese, Privati ed Enti Pubblici, per trasformare tali necessità in Progetti di innovazione e sviluppo di prodotti/servizi
- miglioramento ed Innovazione dei Processi aziendali, produttivi ed organizzativi, per Imprese competitive ed efficienti, per l'Innovazione di prodotti e servizi
- definizione di progetti di Innovazione per l'adeguamento di Imprese esistenti ai nuovi standard produttivi e tecnologici
- impostazione efficace ed avvio di start-up tecnologiche
- scelta di strategie aziendali, per la competitività commerciale e gestionale d'impresa</t>
  </si>
  <si>
    <t>La laurea quinquennale in Ingegneria Aerospaziale ha permesso di sviluppare competenze tecniche e gestionali per:
- comprendere le necessità tecniche, produttive e gestionali per realizzare progetti ad elevato contenuto tecnologico, applicabili al contesto di Smart Cities
- definire i Requisiti di progetto e la capacità di sviluppare tali Requisiti, impostando la realizzazione di attività e progetti, nel rispetto delle prestazioni funzionali, della sicurezza e delle normative vigenti
- sviluppare nozioni tecniche nell'ambito meccanico, elettrico, elettronico e software, necessarie per potere realizzare, al lato esecutivo, i progetti di Innovazione
Alla esperienza Universitaria sono seguiti approfondimenti tecnici specifici, allo scopo di rafforzare le sempre crescenti competenze richieste dalle Industrie nella rapida evoluzione tecnologica di questi decenni, fino ad arrivare al paradigma della Industria 4.0.
Tali approfondimenti hanno permesso di ottenere la formazione necessaria a maturare esperienze lavorative nell'ambito dei progetti di Industria 4.0, SmartAgricolture e SmartCities, e altro.</t>
  </si>
  <si>
    <t xml:space="preserve">Sviluppa "Progetti Industria 4.0" per Aziende, ossia soluzioni tecnologiche produttive e di gestione per rendere efficace ed efficiente il lavoro, per rendere competitive, moderne le Aziende. A partire dallo studio delle necessità aziendali, realizza soluzioni per il supporto decisionale, per monitorare gli asset e la produzione. Progetta sistemi per tradurre in formato digitale gli stati della produzione (sensori IoT), per raccogliere dati in database, per analizzarli (Cloud Computing, Artificial Intelligence) ed estrarre informazioni utili. </t>
  </si>
  <si>
    <t>Project Engineer. Progettazione dispositivi elettronici intelligenti, per il controllo e la supervisione di impianti
Responsabile Ricerca e Sviluppo di sistemi di controllo intelligente
Responsabile delle soluzioni tecniche verso i Committenti e verso l'ente certificatore CESIFER
Project Manager di Progettazione, responsabile dell'avanzamento della progettazione di commessa</t>
  </si>
  <si>
    <t>Le attività di Ricerca e Sviluppo Industria 4.0 svolte -e tutt'ora in essere- forniscono forti competenze tecnologie ed esperienza nelle tecnologie abilitanti. Tali competenze sono di supporto allla realizzazione di Sistemi capaci di:
- Raccogliere dati dai differenti contesti del territorio urbano
- Organizzare ed analizzare tali dati, allo scopo di estrapolarne informazioni utili al miglioramento di servizi e gestione del territorio
- Condividere le informazioni con gli utenti, al fine di migliorare la loro esperienza e di facilitare la fruizione di servizi
- Fornire sistemi di supervisione del territorio, supporto decisionale ad imprese ed Autorità presenti sul territorio
- Analizzare l'andamento e la variazione di KPI per la valutazione della qualità di servizi
L'esperienza acquisita è quindi utile allo sviluppo di Progetti per:
- la gestione di informazioni per le città ed i contesti urbani (Piattaforme di City Information)
- l'analisi dei dati del territorio, la formulazione e la valutazione di indici di qualità (Urban Analytics)
- l' ottimizzazione dell'esperienza sul territorio (Smart Living)
- lo sviluppo di progetti di Smart City (Infrastrutture, reti e costruzioni intelligenti)
Vi sono pertanto forti motivazioni a supportare, con la esperienza acquisita, le attività svolte da Finlombarda.</t>
  </si>
  <si>
    <t>1978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</si>
</sst>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lignment vertical="center"/>
    </xf>
    <xf numFmtId="49" fontId="3" fillId="0" borderId="0" xfId="0" applyNumberFormat="1" applyFont="1" applyAlignment="1">
      <alignment vertical="center"/>
    </xf>
    <xf numFmtId="49" fontId="1" fillId="2" borderId="0" xfId="0" applyNumberFormat="1" applyFont="1" applyFill="1" applyAlignment="1">
      <alignment vertical="center"/>
    </xf>
    <xf numFmtId="49" fontId="1" fillId="3" borderId="0" xfId="0" applyNumberFormat="1" applyFont="1" applyFill="1" applyAlignment="1">
      <alignment vertical="center"/>
    </xf>
    <xf numFmtId="49" fontId="1" fillId="4" borderId="0" xfId="0" applyNumberFormat="1" applyFont="1" applyFill="1" applyAlignment="1">
      <alignment vertical="center"/>
    </xf>
    <xf numFmtId="49" fontId="5" fillId="0" borderId="0" xfId="0" applyNumberFormat="1" applyFont="1" applyAlignment="1">
      <alignment horizontal="center" vertical="center"/>
    </xf>
    <xf numFmtId="49" fontId="1" fillId="4" borderId="1" xfId="0" applyNumberFormat="1" applyFont="1" applyFill="1" applyBorder="1" applyAlignment="1">
      <alignment vertical="center"/>
    </xf>
    <xf numFmtId="0" fontId="5" fillId="0" borderId="0" xfId="0" applyFont="1" applyAlignment="1">
      <alignment horizontal="center" vertical="center"/>
    </xf>
    <xf numFmtId="0" fontId="1" fillId="2" borderId="1" xfId="0" applyFont="1" applyFill="1" applyBorder="1" applyAlignment="1" applyProtection="1">
      <alignment vertical="top" wrapText="1"/>
      <protection locked="0"/>
    </xf>
    <xf numFmtId="0" fontId="1" fillId="3" borderId="1" xfId="0" applyFont="1" applyFill="1" applyBorder="1" applyAlignment="1" applyProtection="1">
      <alignment vertical="top" wrapText="1"/>
      <protection locked="0"/>
    </xf>
    <xf numFmtId="49" fontId="5" fillId="0" borderId="0" xfId="0" applyNumberFormat="1" applyFont="1" applyAlignment="1">
      <alignment horizontal="center" vertical="top"/>
    </xf>
    <xf numFmtId="49" fontId="1" fillId="0" borderId="0" xfId="0" applyNumberFormat="1" applyFont="1" applyAlignment="1">
      <alignment vertical="top"/>
    </xf>
    <xf numFmtId="49" fontId="3" fillId="0" borderId="0" xfId="0" applyNumberFormat="1" applyFont="1" applyAlignment="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Alignment="1">
      <alignment vertical="top" wrapText="1"/>
    </xf>
    <xf numFmtId="0" fontId="1" fillId="0" borderId="0" xfId="0" applyFont="1" applyAlignment="1">
      <alignment vertical="top"/>
    </xf>
    <xf numFmtId="49" fontId="8" fillId="0" borderId="0" xfId="0" applyNumberFormat="1" applyFont="1" applyAlignment="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lignment vertical="center"/>
    </xf>
    <xf numFmtId="0" fontId="8" fillId="0" borderId="0" xfId="0" applyFont="1" applyAlignment="1">
      <alignment horizontal="justify" vertical="center" wrapText="1"/>
    </xf>
    <xf numFmtId="0" fontId="9" fillId="0" borderId="0" xfId="0" applyFont="1" applyAlignment="1">
      <alignment vertical="center"/>
    </xf>
    <xf numFmtId="49" fontId="9" fillId="0" borderId="0" xfId="0" applyNumberFormat="1" applyFont="1" applyAlignment="1">
      <alignment vertical="center"/>
    </xf>
    <xf numFmtId="0" fontId="8" fillId="0" borderId="0" xfId="0" applyFont="1" applyAlignment="1">
      <alignment vertical="center" wrapText="1"/>
    </xf>
  </cellXfs>
  <cellStyles count="1">
    <cellStyle name="Normale" xfId="0" builtinId="0"/>
  </cellStyles>
  <dxfs count="0"/>
  <tableStyles count="1" defaultTableStyle="TableStyleMedium9" defaultPivotStyle="PivotStyleLight16">
    <tableStyle name="MySqlDefault" pivot="0" table="0" count="0" xr9:uid="{00000000-0011-0000-FFFF-FFFF00000000}"/>
  </tableStyles>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1"/>
  <sheetViews>
    <sheetView tabSelected="1" zoomScaleNormal="100" workbookViewId="0">
      <selection activeCell="C13" sqref="C13"/>
    </sheetView>
  </sheetViews>
  <sheetFormatPr defaultRowHeight="15" customHeight="1" x14ac:dyDescent="0.25"/>
  <cols>
    <col min="1" max="1" width="6.42578125" style="12" customWidth="1"/>
    <col min="2" max="2" width="2.85546875" style="1" customWidth="1"/>
    <col min="3" max="3" width="42.85546875" style="1" customWidth="1"/>
    <col min="4" max="4" width="81.42578125" style="1" customWidth="1"/>
    <col min="5" max="5" width="2.85546875" style="1" customWidth="1"/>
    <col min="6" max="16384" width="9.140625" style="1"/>
  </cols>
  <sheetData>
    <row r="1" spans="1:4" ht="15" customHeight="1" x14ac:dyDescent="0.25">
      <c r="A1" s="10"/>
      <c r="B1" s="5"/>
      <c r="C1" s="6" t="s">
        <v>118</v>
      </c>
      <c r="D1" s="5" t="s">
        <v>115</v>
      </c>
    </row>
    <row r="2" spans="1:4" ht="15" customHeight="1" x14ac:dyDescent="0.25">
      <c r="A2" s="10"/>
      <c r="B2" s="5"/>
      <c r="C2" s="5"/>
      <c r="D2" s="7" t="s">
        <v>116</v>
      </c>
    </row>
    <row r="3" spans="1:4" ht="15" customHeight="1" x14ac:dyDescent="0.25">
      <c r="A3" s="10"/>
      <c r="B3" s="5"/>
      <c r="C3" s="5"/>
      <c r="D3" s="8" t="s">
        <v>184</v>
      </c>
    </row>
    <row r="4" spans="1:4" ht="15" customHeight="1" x14ac:dyDescent="0.25">
      <c r="A4" s="10"/>
      <c r="B4" s="5"/>
      <c r="C4" s="5"/>
      <c r="D4" s="9" t="s">
        <v>117</v>
      </c>
    </row>
    <row r="5" spans="1:4" ht="15" customHeight="1" x14ac:dyDescent="0.25">
      <c r="A5" s="10"/>
      <c r="B5" s="5"/>
      <c r="C5" s="5"/>
      <c r="D5" s="5"/>
    </row>
    <row r="6" spans="1:4" ht="16.5" x14ac:dyDescent="0.25">
      <c r="A6" s="10"/>
      <c r="B6" s="5"/>
      <c r="C6" s="28" t="s">
        <v>207</v>
      </c>
      <c r="D6" s="28"/>
    </row>
    <row r="7" spans="1:4" ht="15" customHeight="1" x14ac:dyDescent="0.25">
      <c r="A7" s="10" t="s">
        <v>104</v>
      </c>
      <c r="B7" s="5"/>
      <c r="C7" s="6" t="s">
        <v>105</v>
      </c>
      <c r="D7" s="11" t="str">
        <f>nome&amp;" "&amp;cognome&amp;"; "&amp;codice_fiscale</f>
        <v xml:space="preserve">Michele Campanella; </v>
      </c>
    </row>
    <row r="8" spans="1:4" ht="15" customHeight="1" x14ac:dyDescent="0.25">
      <c r="A8" s="10"/>
      <c r="B8" s="5"/>
      <c r="C8" s="5"/>
      <c r="D8" s="5"/>
    </row>
    <row r="9" spans="1:4" ht="20.25" x14ac:dyDescent="0.25">
      <c r="A9" s="10"/>
      <c r="B9" s="5"/>
      <c r="C9" s="26" t="s">
        <v>172</v>
      </c>
      <c r="D9" s="26"/>
    </row>
    <row r="10" spans="1:4" ht="15" customHeight="1" x14ac:dyDescent="0.25">
      <c r="A10" s="10"/>
      <c r="B10" s="5"/>
      <c r="C10" s="5"/>
      <c r="D10" s="5"/>
    </row>
    <row r="11" spans="1:4" ht="15" customHeight="1" x14ac:dyDescent="0.25">
      <c r="A11" s="10" t="s">
        <v>91</v>
      </c>
      <c r="B11" s="5"/>
      <c r="C11" s="6" t="s">
        <v>60</v>
      </c>
      <c r="D11" s="3" t="s">
        <v>677</v>
      </c>
    </row>
    <row r="12" spans="1:4" ht="15" customHeight="1" x14ac:dyDescent="0.25">
      <c r="A12" s="10" t="s">
        <v>92</v>
      </c>
      <c r="B12" s="5"/>
      <c r="C12" s="6" t="s">
        <v>61</v>
      </c>
      <c r="D12" s="3" t="s">
        <v>678</v>
      </c>
    </row>
    <row r="13" spans="1:4" ht="15" customHeight="1" x14ac:dyDescent="0.25">
      <c r="A13" s="10" t="s">
        <v>93</v>
      </c>
      <c r="B13" s="5"/>
      <c r="C13" s="6" t="s">
        <v>112</v>
      </c>
      <c r="D13" s="3" t="s">
        <v>113</v>
      </c>
    </row>
    <row r="14" spans="1:4" ht="15" customHeight="1" x14ac:dyDescent="0.25">
      <c r="A14" s="10"/>
      <c r="B14" s="5"/>
      <c r="C14" s="5"/>
      <c r="D14" s="5"/>
    </row>
    <row r="15" spans="1:4" ht="15" customHeight="1" x14ac:dyDescent="0.25">
      <c r="A15" s="10" t="s">
        <v>94</v>
      </c>
      <c r="B15" s="5"/>
      <c r="C15" s="6" t="s">
        <v>62</v>
      </c>
      <c r="D15" s="3"/>
    </row>
    <row r="16" spans="1:4" ht="15" customHeight="1" x14ac:dyDescent="0.25">
      <c r="A16" s="10" t="s">
        <v>95</v>
      </c>
      <c r="B16" s="5"/>
      <c r="C16" s="6" t="s">
        <v>63</v>
      </c>
      <c r="D16" s="3"/>
    </row>
    <row r="17" spans="1:4" ht="15" customHeight="1" x14ac:dyDescent="0.25">
      <c r="A17" s="10" t="s">
        <v>96</v>
      </c>
      <c r="B17" s="5"/>
      <c r="C17" s="6" t="s">
        <v>100</v>
      </c>
      <c r="D17" s="3"/>
    </row>
    <row r="18" spans="1:4" ht="15" customHeight="1" x14ac:dyDescent="0.25">
      <c r="A18" s="10" t="s">
        <v>97</v>
      </c>
      <c r="B18" s="5"/>
      <c r="C18" s="6" t="s">
        <v>101</v>
      </c>
      <c r="D18" s="3" t="s">
        <v>714</v>
      </c>
    </row>
    <row r="19" spans="1:4" ht="15" customHeight="1" x14ac:dyDescent="0.25">
      <c r="A19" s="10"/>
      <c r="B19" s="5"/>
      <c r="C19" s="5"/>
      <c r="D19" s="5"/>
    </row>
    <row r="20" spans="1:4" ht="15" customHeight="1" x14ac:dyDescent="0.25">
      <c r="A20" s="10" t="s">
        <v>98</v>
      </c>
      <c r="B20" s="5"/>
      <c r="C20" s="6" t="s">
        <v>66</v>
      </c>
      <c r="D20" s="3"/>
    </row>
    <row r="21" spans="1:4" ht="15" customHeight="1" x14ac:dyDescent="0.25">
      <c r="A21" s="10" t="s">
        <v>99</v>
      </c>
      <c r="B21" s="5"/>
      <c r="C21" s="6" t="s">
        <v>64</v>
      </c>
      <c r="D21" s="3"/>
    </row>
    <row r="22" spans="1:4" ht="15" customHeight="1" x14ac:dyDescent="0.25">
      <c r="A22" s="10" t="s">
        <v>77</v>
      </c>
      <c r="B22" s="5"/>
      <c r="C22" s="6" t="s">
        <v>65</v>
      </c>
      <c r="D22" s="3"/>
    </row>
    <row r="23" spans="1:4" ht="15" customHeight="1" x14ac:dyDescent="0.25">
      <c r="A23" s="10" t="s">
        <v>78</v>
      </c>
      <c r="B23" s="5"/>
      <c r="C23" s="6" t="s">
        <v>102</v>
      </c>
      <c r="D23" s="3"/>
    </row>
    <row r="24" spans="1:4" ht="15" customHeight="1" x14ac:dyDescent="0.25">
      <c r="A24" s="10"/>
      <c r="B24" s="5"/>
      <c r="C24" s="5"/>
      <c r="D24" s="5"/>
    </row>
    <row r="25" spans="1:4" ht="15" customHeight="1" x14ac:dyDescent="0.25">
      <c r="A25" s="10" t="s">
        <v>79</v>
      </c>
      <c r="B25" s="5"/>
      <c r="C25" s="6" t="s">
        <v>67</v>
      </c>
      <c r="D25" s="4"/>
    </row>
    <row r="26" spans="1:4" ht="15" customHeight="1" x14ac:dyDescent="0.25">
      <c r="A26" s="10" t="s">
        <v>80</v>
      </c>
      <c r="B26" s="5"/>
      <c r="C26" s="6" t="s">
        <v>68</v>
      </c>
      <c r="D26" s="4"/>
    </row>
    <row r="27" spans="1:4" ht="15" customHeight="1" x14ac:dyDescent="0.25">
      <c r="A27" s="10" t="s">
        <v>81</v>
      </c>
      <c r="B27" s="5"/>
      <c r="C27" s="6" t="s">
        <v>69</v>
      </c>
      <c r="D27" s="4"/>
    </row>
    <row r="28" spans="1:4" ht="15" customHeight="1" x14ac:dyDescent="0.25">
      <c r="A28" s="10" t="s">
        <v>82</v>
      </c>
      <c r="B28" s="5"/>
      <c r="C28" s="6" t="s">
        <v>103</v>
      </c>
      <c r="D28" s="4"/>
    </row>
    <row r="29" spans="1:4" ht="15" customHeight="1" x14ac:dyDescent="0.25">
      <c r="A29" s="10"/>
      <c r="B29" s="5"/>
      <c r="C29" s="5"/>
      <c r="D29" s="5"/>
    </row>
    <row r="30" spans="1:4" ht="15" customHeight="1" x14ac:dyDescent="0.25">
      <c r="A30" s="10" t="s">
        <v>83</v>
      </c>
      <c r="B30" s="5"/>
      <c r="C30" s="6" t="s">
        <v>185</v>
      </c>
      <c r="D30" s="3"/>
    </row>
    <row r="31" spans="1:4" ht="15" customHeight="1" x14ac:dyDescent="0.25">
      <c r="A31" s="10" t="s">
        <v>84</v>
      </c>
      <c r="B31" s="5"/>
      <c r="C31" s="6" t="s">
        <v>670</v>
      </c>
      <c r="D31" s="3" t="s">
        <v>679</v>
      </c>
    </row>
    <row r="32" spans="1:4" ht="15" customHeight="1" x14ac:dyDescent="0.25">
      <c r="A32" s="10" t="s">
        <v>85</v>
      </c>
      <c r="B32" s="5"/>
      <c r="C32" s="6" t="s">
        <v>671</v>
      </c>
      <c r="D32" s="4" t="s">
        <v>680</v>
      </c>
    </row>
    <row r="33" spans="1:4" ht="15" customHeight="1" x14ac:dyDescent="0.25">
      <c r="A33" s="10"/>
      <c r="B33" s="5"/>
      <c r="C33" s="5"/>
      <c r="D33" s="5"/>
    </row>
    <row r="34" spans="1:4" ht="15" customHeight="1" x14ac:dyDescent="0.25">
      <c r="A34" s="10" t="s">
        <v>86</v>
      </c>
      <c r="B34" s="5"/>
      <c r="C34" s="6" t="s">
        <v>71</v>
      </c>
      <c r="D34" s="3"/>
    </row>
    <row r="35" spans="1:4" ht="15" customHeight="1" x14ac:dyDescent="0.25">
      <c r="A35" s="10" t="s">
        <v>87</v>
      </c>
      <c r="B35" s="5"/>
      <c r="C35" s="6" t="s">
        <v>72</v>
      </c>
      <c r="D35" s="3"/>
    </row>
    <row r="36" spans="1:4" ht="15" customHeight="1" x14ac:dyDescent="0.25">
      <c r="A36" s="10" t="s">
        <v>88</v>
      </c>
      <c r="B36" s="5"/>
      <c r="C36" s="6" t="s">
        <v>73</v>
      </c>
      <c r="D36" s="4"/>
    </row>
    <row r="37" spans="1:4" ht="15" customHeight="1" x14ac:dyDescent="0.25">
      <c r="A37" s="10" t="s">
        <v>89</v>
      </c>
      <c r="B37" s="5"/>
      <c r="C37" s="6" t="s">
        <v>74</v>
      </c>
      <c r="D37" s="3"/>
    </row>
    <row r="38" spans="1:4" ht="15" customHeight="1" x14ac:dyDescent="0.25">
      <c r="A38" s="10" t="s">
        <v>90</v>
      </c>
      <c r="B38" s="5"/>
      <c r="C38" s="6" t="s">
        <v>75</v>
      </c>
      <c r="D38" s="3"/>
    </row>
    <row r="39" spans="1:4" ht="15" customHeight="1" x14ac:dyDescent="0.25">
      <c r="A39" s="10"/>
      <c r="B39" s="5"/>
      <c r="C39" s="5"/>
      <c r="D39" s="5"/>
    </row>
    <row r="40" spans="1:4" ht="20.25" x14ac:dyDescent="0.25">
      <c r="A40" s="10"/>
      <c r="B40" s="5"/>
      <c r="C40" s="26" t="s">
        <v>173</v>
      </c>
      <c r="D40" s="26"/>
    </row>
    <row r="41" spans="1:4" ht="15" customHeight="1" x14ac:dyDescent="0.25">
      <c r="A41" s="10"/>
      <c r="B41" s="5"/>
      <c r="C41" s="5"/>
      <c r="D41" s="5"/>
    </row>
    <row r="42" spans="1:4" ht="15" customHeight="1" x14ac:dyDescent="0.25">
      <c r="A42" s="10" t="s">
        <v>106</v>
      </c>
      <c r="B42" s="5"/>
      <c r="C42" s="6" t="s">
        <v>124</v>
      </c>
      <c r="D42" s="3" t="s">
        <v>681</v>
      </c>
    </row>
    <row r="43" spans="1:4" ht="15" customHeight="1" x14ac:dyDescent="0.25">
      <c r="A43" s="10" t="s">
        <v>107</v>
      </c>
      <c r="B43" s="5"/>
      <c r="C43" s="6" t="s">
        <v>126</v>
      </c>
      <c r="D43" s="4" t="s">
        <v>682</v>
      </c>
    </row>
    <row r="44" spans="1:4" ht="15" customHeight="1" x14ac:dyDescent="0.25">
      <c r="A44" s="10" t="s">
        <v>108</v>
      </c>
      <c r="B44" s="5"/>
      <c r="C44" s="6" t="s">
        <v>127</v>
      </c>
      <c r="D44" s="4" t="s">
        <v>321</v>
      </c>
    </row>
    <row r="45" spans="1:4" ht="15" customHeight="1" x14ac:dyDescent="0.25">
      <c r="A45" s="10" t="s">
        <v>109</v>
      </c>
      <c r="B45" s="5"/>
      <c r="C45" s="6" t="s">
        <v>128</v>
      </c>
      <c r="D45" s="4"/>
    </row>
    <row r="46" spans="1:4" ht="15" customHeight="1" x14ac:dyDescent="0.25">
      <c r="A46" s="10" t="s">
        <v>110</v>
      </c>
      <c r="B46" s="5"/>
      <c r="C46" s="6" t="s">
        <v>129</v>
      </c>
      <c r="D46" s="4"/>
    </row>
    <row r="47" spans="1:4" ht="15" customHeight="1" x14ac:dyDescent="0.25">
      <c r="A47" s="10" t="s">
        <v>111</v>
      </c>
      <c r="B47" s="5"/>
      <c r="C47" s="6" t="s">
        <v>130</v>
      </c>
      <c r="D47" s="4"/>
    </row>
    <row r="48" spans="1:4" ht="15" customHeight="1" x14ac:dyDescent="0.25">
      <c r="A48" s="10" t="s">
        <v>132</v>
      </c>
      <c r="B48" s="5"/>
      <c r="C48" s="6" t="s">
        <v>131</v>
      </c>
      <c r="D48" s="4"/>
    </row>
    <row r="49" spans="1:4" ht="15" customHeight="1" x14ac:dyDescent="0.25">
      <c r="A49" s="10"/>
      <c r="B49" s="5"/>
      <c r="C49" s="5"/>
      <c r="D49" s="5"/>
    </row>
    <row r="50" spans="1:4" ht="20.25" x14ac:dyDescent="0.25">
      <c r="A50" s="10"/>
      <c r="B50" s="5"/>
      <c r="C50" s="26" t="s">
        <v>174</v>
      </c>
      <c r="D50" s="26"/>
    </row>
    <row r="51" spans="1:4" ht="30" customHeight="1" x14ac:dyDescent="0.25">
      <c r="A51" s="10"/>
      <c r="B51" s="5"/>
      <c r="C51" s="27" t="s">
        <v>359</v>
      </c>
      <c r="D51" s="27"/>
    </row>
    <row r="52" spans="1:4" ht="15" customHeight="1" x14ac:dyDescent="0.25">
      <c r="A52" s="10"/>
      <c r="B52" s="5"/>
      <c r="C52" s="5"/>
      <c r="D52" s="5"/>
    </row>
    <row r="53" spans="1:4" ht="15" customHeight="1" x14ac:dyDescent="0.25">
      <c r="A53" s="10" t="s">
        <v>133</v>
      </c>
      <c r="B53" s="5"/>
      <c r="C53" s="6" t="s">
        <v>353</v>
      </c>
      <c r="D53" s="3" t="s">
        <v>657</v>
      </c>
    </row>
    <row r="54" spans="1:4" ht="15" customHeight="1" x14ac:dyDescent="0.25">
      <c r="A54" s="10" t="s">
        <v>134</v>
      </c>
      <c r="B54" s="5"/>
      <c r="C54" s="6" t="s">
        <v>355</v>
      </c>
      <c r="D54" s="4" t="s">
        <v>664</v>
      </c>
    </row>
    <row r="55" spans="1:4" ht="15" customHeight="1" x14ac:dyDescent="0.25">
      <c r="A55" s="10" t="s">
        <v>135</v>
      </c>
      <c r="B55" s="5"/>
      <c r="C55" s="6" t="s">
        <v>356</v>
      </c>
      <c r="D55" s="4" t="s">
        <v>663</v>
      </c>
    </row>
    <row r="56" spans="1:4" ht="15" customHeight="1" x14ac:dyDescent="0.25">
      <c r="A56" s="10" t="s">
        <v>136</v>
      </c>
      <c r="B56" s="5"/>
      <c r="C56" s="6" t="s">
        <v>474</v>
      </c>
      <c r="D56" s="4" t="s">
        <v>662</v>
      </c>
    </row>
    <row r="57" spans="1:4" ht="15" customHeight="1" x14ac:dyDescent="0.25">
      <c r="A57" s="10"/>
      <c r="B57" s="5"/>
      <c r="C57" s="5"/>
      <c r="D57" s="5"/>
    </row>
    <row r="58" spans="1:4" ht="15" customHeight="1" x14ac:dyDescent="0.25">
      <c r="A58" s="10" t="s">
        <v>137</v>
      </c>
      <c r="B58" s="5"/>
      <c r="C58" s="6" t="s">
        <v>354</v>
      </c>
      <c r="D58" s="3" t="s">
        <v>58</v>
      </c>
    </row>
    <row r="59" spans="1:4" ht="15" customHeight="1" x14ac:dyDescent="0.25">
      <c r="A59" s="10" t="s">
        <v>138</v>
      </c>
      <c r="B59" s="5"/>
      <c r="C59" s="6" t="s">
        <v>357</v>
      </c>
      <c r="D59" s="4" t="s">
        <v>42</v>
      </c>
    </row>
    <row r="60" spans="1:4" ht="15" customHeight="1" x14ac:dyDescent="0.25">
      <c r="A60" s="10" t="s">
        <v>472</v>
      </c>
      <c r="B60" s="5"/>
      <c r="C60" s="6" t="s">
        <v>358</v>
      </c>
      <c r="D60" s="4" t="s">
        <v>35</v>
      </c>
    </row>
    <row r="61" spans="1:4" ht="15" customHeight="1" x14ac:dyDescent="0.25">
      <c r="A61" s="10" t="s">
        <v>473</v>
      </c>
      <c r="C61" s="6" t="s">
        <v>475</v>
      </c>
      <c r="D61" s="4" t="s">
        <v>36</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xr:uid="{00000000-0002-0000-0000-000000000000}">
      <formula1>elenco_sesso</formula1>
    </dataValidation>
    <dataValidation type="list" allowBlank="1" showInputMessage="1" showErrorMessage="1" sqref="D44 D46 D48" xr:uid="{00000000-0002-0000-0000-000001000000}">
      <formula1>elenco_lingue</formula1>
    </dataValidation>
    <dataValidation type="list" allowBlank="1" showInputMessage="1" showErrorMessage="1" sqref="D59:D61" xr:uid="{00000000-0002-0000-0000-000002000000}">
      <formula1>INDIRECT(spec_secondaria)</formula1>
    </dataValidation>
    <dataValidation type="list" allowBlank="1" showInputMessage="1" showErrorMessage="1" sqref="D58 D53" xr:uid="{00000000-0002-0000-0000-000003000000}">
      <formula1>Macroaree</formula1>
    </dataValidation>
    <dataValidation type="list" allowBlank="1" showInputMessage="1" showErrorMessage="1" sqref="D54:D56" xr:uid="{00000000-0002-0000-0000-000005000000}">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50"/>
  <sheetViews>
    <sheetView topLeftCell="A9" zoomScaleNormal="100" workbookViewId="0">
      <selection activeCell="D11" sqref="D11"/>
    </sheetView>
  </sheetViews>
  <sheetFormatPr defaultRowHeight="15" customHeight="1" x14ac:dyDescent="0.25"/>
  <cols>
    <col min="1" max="1" width="6.42578125" style="12" customWidth="1"/>
    <col min="2" max="2" width="2.85546875" style="1" customWidth="1"/>
    <col min="3" max="3" width="42.85546875" style="1" customWidth="1"/>
    <col min="4" max="4" width="81.42578125" style="1" customWidth="1"/>
    <col min="5" max="5" width="2.85546875" style="1" customWidth="1"/>
    <col min="6" max="16384" width="9.140625" style="1"/>
  </cols>
  <sheetData>
    <row r="1" spans="1:4" ht="15" customHeight="1" x14ac:dyDescent="0.25">
      <c r="A1" s="10"/>
      <c r="B1" s="5"/>
      <c r="C1" s="6" t="s">
        <v>118</v>
      </c>
      <c r="D1" s="5" t="str">
        <f>istruzioni_bianco</f>
        <v>Posizionarsi sopra una cella per visualizzare le relative istruzioni di compilazione</v>
      </c>
    </row>
    <row r="2" spans="1:4" ht="15" customHeight="1" x14ac:dyDescent="0.25">
      <c r="A2" s="10"/>
      <c r="B2" s="5"/>
      <c r="C2" s="5"/>
      <c r="D2" s="7" t="str">
        <f>istruzioni_giallo</f>
        <v>La compilazione delle celle evidenziate in giallo è obbligatoria</v>
      </c>
    </row>
    <row r="3" spans="1:4" ht="15" customHeight="1" x14ac:dyDescent="0.25">
      <c r="A3" s="10"/>
      <c r="B3" s="5"/>
      <c r="C3" s="5"/>
      <c r="D3" s="8" t="str">
        <f>istruzioni_verde</f>
        <v>La compilazione delle celle evidenziate in verde è facoltativa, ma consigliata se pertinente</v>
      </c>
    </row>
    <row r="4" spans="1:4" ht="15" customHeight="1" x14ac:dyDescent="0.25">
      <c r="A4" s="10"/>
      <c r="B4" s="5"/>
      <c r="C4" s="5"/>
      <c r="D4" s="9" t="str">
        <f>istruzioni_rosso</f>
        <v>Le celle evideziate in rosso si compilano automaticamente</v>
      </c>
    </row>
    <row r="5" spans="1:4" ht="15" customHeight="1" x14ac:dyDescent="0.25">
      <c r="A5" s="10"/>
      <c r="B5" s="5"/>
      <c r="C5" s="5"/>
      <c r="D5" s="5"/>
    </row>
    <row r="6" spans="1:4" ht="16.5" x14ac:dyDescent="0.25">
      <c r="A6" s="10"/>
      <c r="B6" s="5"/>
      <c r="C6" s="29" t="s">
        <v>208</v>
      </c>
      <c r="D6" s="29"/>
    </row>
    <row r="7" spans="1:4" ht="15" customHeight="1" x14ac:dyDescent="0.25">
      <c r="A7" s="10" t="s">
        <v>119</v>
      </c>
      <c r="B7" s="5"/>
      <c r="C7" s="6" t="s">
        <v>105</v>
      </c>
      <c r="D7" s="11" t="str">
        <f>candidatura</f>
        <v xml:space="preserve">Michele Campanella; </v>
      </c>
    </row>
    <row r="8" spans="1:4" ht="15" customHeight="1" x14ac:dyDescent="0.25">
      <c r="A8" s="10"/>
      <c r="B8" s="5"/>
      <c r="C8" s="5"/>
      <c r="D8" s="5"/>
    </row>
    <row r="9" spans="1:4" ht="20.25" x14ac:dyDescent="0.25">
      <c r="A9" s="10"/>
      <c r="B9" s="5"/>
      <c r="C9" s="26" t="s">
        <v>175</v>
      </c>
      <c r="D9" s="26"/>
    </row>
    <row r="10" spans="1:4" ht="15" customHeight="1" x14ac:dyDescent="0.25">
      <c r="A10" s="10"/>
      <c r="B10" s="5"/>
      <c r="C10" s="5"/>
      <c r="D10" s="5"/>
    </row>
    <row r="11" spans="1:4" ht="15" customHeight="1" x14ac:dyDescent="0.25">
      <c r="A11" s="10" t="s">
        <v>142</v>
      </c>
      <c r="B11" s="5"/>
      <c r="C11" s="6" t="s">
        <v>426</v>
      </c>
      <c r="D11" s="3" t="s">
        <v>140</v>
      </c>
    </row>
    <row r="12" spans="1:4" ht="15" customHeight="1" x14ac:dyDescent="0.25">
      <c r="A12" s="10" t="s">
        <v>147</v>
      </c>
      <c r="B12" s="5"/>
      <c r="C12" s="6" t="s">
        <v>427</v>
      </c>
      <c r="D12" s="3" t="s">
        <v>683</v>
      </c>
    </row>
    <row r="13" spans="1:4" ht="15" customHeight="1" x14ac:dyDescent="0.25">
      <c r="A13" s="10" t="s">
        <v>148</v>
      </c>
      <c r="B13" s="5"/>
      <c r="C13" s="6" t="s">
        <v>143</v>
      </c>
      <c r="D13" s="3" t="s">
        <v>684</v>
      </c>
    </row>
    <row r="14" spans="1:4" ht="15" customHeight="1" x14ac:dyDescent="0.25">
      <c r="A14" s="10" t="s">
        <v>149</v>
      </c>
      <c r="B14" s="5"/>
      <c r="C14" s="6" t="s">
        <v>144</v>
      </c>
      <c r="D14" s="3" t="s">
        <v>685</v>
      </c>
    </row>
    <row r="15" spans="1:4" ht="45" customHeight="1" x14ac:dyDescent="0.25">
      <c r="A15" s="15" t="s">
        <v>150</v>
      </c>
      <c r="B15" s="5"/>
      <c r="C15" s="17" t="s">
        <v>145</v>
      </c>
      <c r="D15" s="13" t="s">
        <v>686</v>
      </c>
    </row>
    <row r="16" spans="1:4" ht="15" customHeight="1" x14ac:dyDescent="0.25">
      <c r="A16" s="10" t="s">
        <v>151</v>
      </c>
      <c r="B16" s="5"/>
      <c r="C16" s="6" t="s">
        <v>146</v>
      </c>
      <c r="D16" s="3" t="s">
        <v>687</v>
      </c>
    </row>
    <row r="17" spans="1:4" ht="15" customHeight="1" x14ac:dyDescent="0.25">
      <c r="A17" s="10"/>
      <c r="B17" s="5"/>
      <c r="C17" s="22" t="s">
        <v>183</v>
      </c>
      <c r="D17" s="5"/>
    </row>
    <row r="18" spans="1:4" ht="15" customHeight="1" x14ac:dyDescent="0.25">
      <c r="A18" s="10" t="s">
        <v>152</v>
      </c>
      <c r="B18" s="5"/>
      <c r="C18" s="6" t="s">
        <v>500</v>
      </c>
      <c r="D18" s="4"/>
    </row>
    <row r="19" spans="1:4" ht="15" customHeight="1" x14ac:dyDescent="0.25">
      <c r="A19" s="10" t="s">
        <v>153</v>
      </c>
      <c r="B19" s="5"/>
      <c r="C19" s="6" t="s">
        <v>143</v>
      </c>
      <c r="D19" s="4"/>
    </row>
    <row r="20" spans="1:4" ht="15" customHeight="1" x14ac:dyDescent="0.25">
      <c r="A20" s="10" t="s">
        <v>154</v>
      </c>
      <c r="B20" s="5"/>
      <c r="C20" s="6" t="s">
        <v>144</v>
      </c>
      <c r="D20" s="4"/>
    </row>
    <row r="21" spans="1:4" ht="45" customHeight="1" x14ac:dyDescent="0.25">
      <c r="A21" s="15" t="s">
        <v>155</v>
      </c>
      <c r="B21" s="5"/>
      <c r="C21" s="17" t="s">
        <v>145</v>
      </c>
      <c r="D21" s="14"/>
    </row>
    <row r="22" spans="1:4" ht="15" customHeight="1" x14ac:dyDescent="0.25">
      <c r="A22" s="10"/>
      <c r="B22" s="5"/>
      <c r="C22" s="5"/>
      <c r="D22" s="5"/>
    </row>
    <row r="23" spans="1:4" ht="15" customHeight="1" x14ac:dyDescent="0.25">
      <c r="A23" s="10" t="s">
        <v>156</v>
      </c>
      <c r="B23" s="5"/>
      <c r="C23" s="6" t="s">
        <v>426</v>
      </c>
      <c r="D23" s="4"/>
    </row>
    <row r="24" spans="1:4" ht="15" customHeight="1" x14ac:dyDescent="0.25">
      <c r="A24" s="10" t="s">
        <v>157</v>
      </c>
      <c r="B24" s="5"/>
      <c r="C24" s="6" t="s">
        <v>428</v>
      </c>
      <c r="D24" s="4"/>
    </row>
    <row r="25" spans="1:4" ht="15" customHeight="1" x14ac:dyDescent="0.25">
      <c r="A25" s="10" t="s">
        <v>158</v>
      </c>
      <c r="B25" s="5"/>
      <c r="C25" s="6" t="s">
        <v>143</v>
      </c>
      <c r="D25" s="4"/>
    </row>
    <row r="26" spans="1:4" ht="15" customHeight="1" x14ac:dyDescent="0.25">
      <c r="A26" s="10" t="s">
        <v>159</v>
      </c>
      <c r="B26" s="5"/>
      <c r="C26" s="6" t="s">
        <v>144</v>
      </c>
      <c r="D26" s="4"/>
    </row>
    <row r="27" spans="1:4" ht="45" customHeight="1" x14ac:dyDescent="0.25">
      <c r="A27" s="15" t="s">
        <v>160</v>
      </c>
      <c r="B27" s="5"/>
      <c r="C27" s="17" t="s">
        <v>145</v>
      </c>
      <c r="D27" s="14"/>
    </row>
    <row r="28" spans="1:4" ht="15" customHeight="1" x14ac:dyDescent="0.25">
      <c r="A28" s="10" t="s">
        <v>161</v>
      </c>
      <c r="B28" s="5"/>
      <c r="C28" s="6" t="s">
        <v>146</v>
      </c>
      <c r="D28" s="4"/>
    </row>
    <row r="29" spans="1:4" ht="15" customHeight="1" x14ac:dyDescent="0.25">
      <c r="A29" s="10"/>
      <c r="B29" s="5"/>
      <c r="C29" s="22" t="s">
        <v>183</v>
      </c>
      <c r="D29" s="5"/>
    </row>
    <row r="30" spans="1:4" ht="15" customHeight="1" x14ac:dyDescent="0.25">
      <c r="A30" s="10" t="s">
        <v>162</v>
      </c>
      <c r="B30" s="5"/>
      <c r="C30" s="6" t="s">
        <v>501</v>
      </c>
      <c r="D30" s="4"/>
    </row>
    <row r="31" spans="1:4" ht="15" customHeight="1" x14ac:dyDescent="0.25">
      <c r="A31" s="10" t="s">
        <v>163</v>
      </c>
      <c r="B31" s="5"/>
      <c r="C31" s="6" t="s">
        <v>143</v>
      </c>
      <c r="D31" s="4"/>
    </row>
    <row r="32" spans="1:4" ht="15" customHeight="1" x14ac:dyDescent="0.25">
      <c r="A32" s="10" t="s">
        <v>164</v>
      </c>
      <c r="B32" s="5"/>
      <c r="C32" s="6" t="s">
        <v>144</v>
      </c>
      <c r="D32" s="4"/>
    </row>
    <row r="33" spans="1:4" ht="45" customHeight="1" x14ac:dyDescent="0.25">
      <c r="A33" s="15" t="s">
        <v>165</v>
      </c>
      <c r="B33" s="5"/>
      <c r="C33" s="17" t="s">
        <v>145</v>
      </c>
      <c r="D33" s="14"/>
    </row>
    <row r="34" spans="1:4" ht="15" customHeight="1" x14ac:dyDescent="0.25">
      <c r="A34" s="10"/>
      <c r="B34" s="5"/>
      <c r="C34" s="5"/>
      <c r="D34" s="5"/>
    </row>
    <row r="35" spans="1:4" ht="20.25" x14ac:dyDescent="0.25">
      <c r="A35" s="10"/>
      <c r="B35" s="5"/>
      <c r="C35" s="26" t="s">
        <v>176</v>
      </c>
      <c r="D35" s="26"/>
    </row>
    <row r="36" spans="1:4" ht="15" customHeight="1" x14ac:dyDescent="0.25">
      <c r="A36" s="10"/>
      <c r="B36" s="5"/>
      <c r="C36" s="5"/>
      <c r="D36" s="5"/>
    </row>
    <row r="37" spans="1:4" ht="15" customHeight="1" x14ac:dyDescent="0.25">
      <c r="A37" s="10" t="s">
        <v>167</v>
      </c>
      <c r="B37" s="5"/>
      <c r="C37" s="6" t="s">
        <v>360</v>
      </c>
      <c r="D37" s="4"/>
    </row>
    <row r="38" spans="1:4" ht="15" customHeight="1" x14ac:dyDescent="0.25">
      <c r="A38" s="10" t="s">
        <v>168</v>
      </c>
      <c r="B38" s="5"/>
      <c r="C38" s="6" t="s">
        <v>166</v>
      </c>
      <c r="D38" s="4"/>
    </row>
    <row r="39" spans="1:4" ht="15" customHeight="1" x14ac:dyDescent="0.25">
      <c r="A39" s="10" t="s">
        <v>169</v>
      </c>
      <c r="B39" s="5"/>
      <c r="C39" s="6" t="s">
        <v>144</v>
      </c>
      <c r="D39" s="4"/>
    </row>
    <row r="40" spans="1:4" ht="45" customHeight="1" x14ac:dyDescent="0.25">
      <c r="A40" s="15" t="s">
        <v>170</v>
      </c>
      <c r="B40" s="5"/>
      <c r="C40" s="17" t="s">
        <v>145</v>
      </c>
      <c r="D40" s="14"/>
    </row>
    <row r="41" spans="1:4" ht="15" customHeight="1" x14ac:dyDescent="0.25">
      <c r="A41" s="10" t="s">
        <v>171</v>
      </c>
      <c r="B41" s="5"/>
      <c r="C41" s="6" t="s">
        <v>146</v>
      </c>
      <c r="D41" s="4"/>
    </row>
    <row r="42" spans="1:4" ht="15" customHeight="1" x14ac:dyDescent="0.25">
      <c r="A42" s="10"/>
      <c r="B42" s="5"/>
      <c r="C42" s="5"/>
      <c r="D42" s="5"/>
    </row>
    <row r="43" spans="1:4" ht="20.25" x14ac:dyDescent="0.25">
      <c r="A43" s="10"/>
      <c r="B43" s="5"/>
      <c r="C43" s="26" t="s">
        <v>177</v>
      </c>
      <c r="D43" s="26"/>
    </row>
    <row r="44" spans="1:4" ht="15" customHeight="1" x14ac:dyDescent="0.25">
      <c r="A44" s="10"/>
      <c r="B44" s="5"/>
      <c r="C44" s="5"/>
      <c r="D44" s="5"/>
    </row>
    <row r="45" spans="1:4" ht="15" customHeight="1" x14ac:dyDescent="0.25">
      <c r="A45" s="10" t="s">
        <v>178</v>
      </c>
      <c r="B45" s="5"/>
      <c r="C45" s="6" t="s">
        <v>361</v>
      </c>
      <c r="D45" s="4"/>
    </row>
    <row r="46" spans="1:4" ht="15" customHeight="1" x14ac:dyDescent="0.25">
      <c r="A46" s="10" t="s">
        <v>179</v>
      </c>
      <c r="B46" s="5"/>
      <c r="C46" s="6" t="s">
        <v>166</v>
      </c>
      <c r="D46" s="4"/>
    </row>
    <row r="47" spans="1:4" ht="15" customHeight="1" x14ac:dyDescent="0.25">
      <c r="A47" s="10" t="s">
        <v>180</v>
      </c>
      <c r="B47" s="5"/>
      <c r="C47" s="6" t="s">
        <v>144</v>
      </c>
      <c r="D47" s="4"/>
    </row>
    <row r="48" spans="1:4" ht="45" customHeight="1" x14ac:dyDescent="0.25">
      <c r="A48" s="15" t="s">
        <v>181</v>
      </c>
      <c r="B48" s="5"/>
      <c r="C48" s="17" t="s">
        <v>145</v>
      </c>
      <c r="D48" s="14"/>
    </row>
    <row r="49" spans="1:4" ht="15" customHeight="1" x14ac:dyDescent="0.25">
      <c r="A49" s="10" t="s">
        <v>182</v>
      </c>
      <c r="B49" s="5"/>
      <c r="C49" s="6" t="s">
        <v>146</v>
      </c>
      <c r="D49" s="4"/>
    </row>
    <row r="50" spans="1:4" ht="15" customHeight="1" x14ac:dyDescent="0.25">
      <c r="A50" s="10"/>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xr:uid="{00000000-0002-0000-0100-000000000000}">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30"/>
  <sheetViews>
    <sheetView topLeftCell="A54" zoomScaleNormal="100" workbookViewId="0">
      <selection activeCell="D67" sqref="D67"/>
    </sheetView>
  </sheetViews>
  <sheetFormatPr defaultRowHeight="15" customHeight="1" x14ac:dyDescent="0.25"/>
  <cols>
    <col min="1" max="1" width="6.42578125" style="12" customWidth="1"/>
    <col min="2" max="2" width="2.85546875" style="1" customWidth="1"/>
    <col min="3" max="3" width="42.85546875" style="1" customWidth="1"/>
    <col min="4" max="4" width="81.42578125" style="1" customWidth="1"/>
    <col min="5" max="5" width="2.85546875" style="1" customWidth="1"/>
    <col min="6" max="16384" width="9.140625" style="1"/>
  </cols>
  <sheetData>
    <row r="1" spans="1:4" ht="15" customHeight="1" x14ac:dyDescent="0.25">
      <c r="A1" s="10"/>
      <c r="B1" s="5"/>
      <c r="C1" s="6" t="s">
        <v>118</v>
      </c>
      <c r="D1" s="5" t="str">
        <f>istruzioni_bianco</f>
        <v>Posizionarsi sopra una cella per visualizzare le relative istruzioni di compilazione</v>
      </c>
    </row>
    <row r="2" spans="1:4" ht="15" customHeight="1" x14ac:dyDescent="0.25">
      <c r="A2" s="10"/>
      <c r="B2" s="5"/>
      <c r="C2" s="5"/>
      <c r="D2" s="7" t="str">
        <f>istruzioni_giallo</f>
        <v>La compilazione delle celle evidenziate in giallo è obbligatoria</v>
      </c>
    </row>
    <row r="3" spans="1:4" ht="15" customHeight="1" x14ac:dyDescent="0.25">
      <c r="A3" s="10"/>
      <c r="B3" s="5"/>
      <c r="C3" s="5"/>
      <c r="D3" s="8" t="str">
        <f>istruzioni_verde</f>
        <v>La compilazione delle celle evidenziate in verde è facoltativa, ma consigliata se pertinente</v>
      </c>
    </row>
    <row r="4" spans="1:4" ht="15" customHeight="1" x14ac:dyDescent="0.25">
      <c r="A4" s="10"/>
      <c r="B4" s="5"/>
      <c r="C4" s="5"/>
      <c r="D4" s="9" t="str">
        <f>istruzioni_rosso</f>
        <v>Le celle evideziate in rosso si compilano automaticamente</v>
      </c>
    </row>
    <row r="5" spans="1:4" ht="15" customHeight="1" x14ac:dyDescent="0.25">
      <c r="A5" s="10"/>
      <c r="B5" s="5"/>
      <c r="C5" s="5"/>
      <c r="D5" s="5"/>
    </row>
    <row r="6" spans="1:4" ht="16.5" x14ac:dyDescent="0.25">
      <c r="A6" s="10"/>
      <c r="B6" s="5"/>
      <c r="C6" s="29" t="s">
        <v>209</v>
      </c>
      <c r="D6" s="29"/>
    </row>
    <row r="7" spans="1:4" ht="15" customHeight="1" x14ac:dyDescent="0.25">
      <c r="A7" s="10" t="s">
        <v>120</v>
      </c>
      <c r="B7" s="5"/>
      <c r="C7" s="6" t="s">
        <v>105</v>
      </c>
      <c r="D7" s="11" t="str">
        <f>candidatura</f>
        <v xml:space="preserve">Michele Campanella; </v>
      </c>
    </row>
    <row r="8" spans="1:4" ht="15" customHeight="1" x14ac:dyDescent="0.25">
      <c r="A8" s="10"/>
      <c r="B8" s="5"/>
      <c r="C8" s="5"/>
      <c r="D8" s="5"/>
    </row>
    <row r="9" spans="1:4" ht="20.25" x14ac:dyDescent="0.25">
      <c r="A9" s="10"/>
      <c r="B9" s="5"/>
      <c r="C9" s="26" t="s">
        <v>660</v>
      </c>
      <c r="D9" s="26"/>
    </row>
    <row r="10" spans="1:4" ht="60" customHeight="1" x14ac:dyDescent="0.25">
      <c r="A10" s="10"/>
      <c r="B10" s="5"/>
      <c r="C10" s="30" t="s">
        <v>362</v>
      </c>
      <c r="D10" s="30"/>
    </row>
    <row r="11" spans="1:4" ht="15" customHeight="1" x14ac:dyDescent="0.25">
      <c r="A11" s="10"/>
      <c r="B11" s="5"/>
      <c r="C11" s="5"/>
      <c r="D11" s="5"/>
    </row>
    <row r="12" spans="1:4" ht="15" customHeight="1" x14ac:dyDescent="0.25">
      <c r="A12" s="10" t="s">
        <v>188</v>
      </c>
      <c r="B12" s="5"/>
      <c r="C12" s="6" t="s">
        <v>491</v>
      </c>
      <c r="D12" s="24">
        <v>41821</v>
      </c>
    </row>
    <row r="13" spans="1:4" ht="15" customHeight="1" x14ac:dyDescent="0.25">
      <c r="A13" s="10" t="s">
        <v>189</v>
      </c>
      <c r="B13" s="5"/>
      <c r="C13" s="6" t="s">
        <v>492</v>
      </c>
      <c r="D13" s="24" t="s">
        <v>688</v>
      </c>
    </row>
    <row r="14" spans="1:4" ht="15" customHeight="1" x14ac:dyDescent="0.25">
      <c r="A14" s="10" t="s">
        <v>190</v>
      </c>
      <c r="B14" s="5"/>
      <c r="C14" s="6" t="s">
        <v>377</v>
      </c>
      <c r="D14" s="3" t="s">
        <v>702</v>
      </c>
    </row>
    <row r="15" spans="1:4" ht="15" customHeight="1" x14ac:dyDescent="0.25">
      <c r="A15" s="10" t="s">
        <v>191</v>
      </c>
      <c r="B15" s="5"/>
      <c r="C15" s="6" t="s">
        <v>376</v>
      </c>
      <c r="D15" s="3" t="s">
        <v>689</v>
      </c>
    </row>
    <row r="16" spans="1:4" ht="15" customHeight="1" x14ac:dyDescent="0.25">
      <c r="A16" s="10" t="s">
        <v>192</v>
      </c>
      <c r="B16" s="5"/>
      <c r="C16" s="6" t="s">
        <v>558</v>
      </c>
      <c r="D16" s="3" t="s">
        <v>689</v>
      </c>
    </row>
    <row r="17" spans="1:4" ht="15" customHeight="1" x14ac:dyDescent="0.25">
      <c r="A17" s="10" t="s">
        <v>193</v>
      </c>
      <c r="B17" s="5"/>
      <c r="C17" s="6" t="s">
        <v>198</v>
      </c>
      <c r="D17" s="3" t="s">
        <v>201</v>
      </c>
    </row>
    <row r="18" spans="1:4" ht="15" customHeight="1" x14ac:dyDescent="0.25">
      <c r="A18" s="10" t="s">
        <v>194</v>
      </c>
      <c r="B18" s="5"/>
      <c r="C18" s="6" t="s">
        <v>186</v>
      </c>
      <c r="D18" s="3" t="s">
        <v>690</v>
      </c>
    </row>
    <row r="19" spans="1:4" ht="15" customHeight="1" x14ac:dyDescent="0.25">
      <c r="A19" s="10" t="s">
        <v>195</v>
      </c>
      <c r="B19" s="5"/>
      <c r="C19" s="6" t="s">
        <v>484</v>
      </c>
      <c r="D19" s="3" t="s">
        <v>486</v>
      </c>
    </row>
    <row r="20" spans="1:4" ht="15" customHeight="1" x14ac:dyDescent="0.25">
      <c r="A20" s="10" t="s">
        <v>196</v>
      </c>
      <c r="B20" s="5"/>
      <c r="C20" s="6" t="s">
        <v>488</v>
      </c>
      <c r="D20" s="3" t="s">
        <v>490</v>
      </c>
    </row>
    <row r="21" spans="1:4" s="21" customFormat="1" ht="75" customHeight="1" x14ac:dyDescent="0.25">
      <c r="A21" s="15" t="s">
        <v>211</v>
      </c>
      <c r="B21" s="16"/>
      <c r="C21" s="17" t="s">
        <v>197</v>
      </c>
      <c r="D21" s="13" t="s">
        <v>711</v>
      </c>
    </row>
    <row r="22" spans="1:4" s="21" customFormat="1" ht="45" customHeight="1" x14ac:dyDescent="0.25">
      <c r="A22" s="15" t="s">
        <v>212</v>
      </c>
      <c r="B22" s="16"/>
      <c r="C22" s="17" t="s">
        <v>187</v>
      </c>
      <c r="D22" s="13" t="s">
        <v>705</v>
      </c>
    </row>
    <row r="24" spans="1:4" ht="15" customHeight="1" x14ac:dyDescent="0.25">
      <c r="A24" s="10" t="s">
        <v>213</v>
      </c>
      <c r="B24" s="5"/>
      <c r="C24" s="6" t="s">
        <v>491</v>
      </c>
      <c r="D24" s="23">
        <v>40878</v>
      </c>
    </row>
    <row r="25" spans="1:4" ht="15" customHeight="1" x14ac:dyDescent="0.25">
      <c r="A25" s="10" t="s">
        <v>214</v>
      </c>
      <c r="B25" s="5"/>
      <c r="C25" s="6" t="s">
        <v>492</v>
      </c>
      <c r="D25" s="23" t="s">
        <v>691</v>
      </c>
    </row>
    <row r="26" spans="1:4" ht="15" customHeight="1" x14ac:dyDescent="0.25">
      <c r="A26" s="10" t="s">
        <v>215</v>
      </c>
      <c r="B26" s="5"/>
      <c r="C26" s="6" t="s">
        <v>378</v>
      </c>
      <c r="D26" s="4" t="s">
        <v>692</v>
      </c>
    </row>
    <row r="27" spans="1:4" ht="15" customHeight="1" x14ac:dyDescent="0.25">
      <c r="A27" s="10" t="s">
        <v>216</v>
      </c>
      <c r="B27" s="5"/>
      <c r="C27" s="6" t="s">
        <v>376</v>
      </c>
      <c r="D27" s="4" t="s">
        <v>693</v>
      </c>
    </row>
    <row r="28" spans="1:4" ht="15" customHeight="1" x14ac:dyDescent="0.25">
      <c r="A28" s="10" t="s">
        <v>217</v>
      </c>
      <c r="B28" s="5"/>
      <c r="C28" s="6" t="s">
        <v>558</v>
      </c>
      <c r="D28" s="4" t="s">
        <v>693</v>
      </c>
    </row>
    <row r="29" spans="1:4" ht="15" customHeight="1" x14ac:dyDescent="0.25">
      <c r="A29" s="10" t="s">
        <v>218</v>
      </c>
      <c r="B29" s="5"/>
      <c r="C29" s="6" t="s">
        <v>198</v>
      </c>
      <c r="D29" s="4" t="s">
        <v>206</v>
      </c>
    </row>
    <row r="30" spans="1:4" ht="15" customHeight="1" x14ac:dyDescent="0.25">
      <c r="A30" s="10" t="s">
        <v>219</v>
      </c>
      <c r="B30" s="5"/>
      <c r="C30" s="6" t="s">
        <v>186</v>
      </c>
      <c r="D30" s="4" t="s">
        <v>694</v>
      </c>
    </row>
    <row r="31" spans="1:4" ht="15" customHeight="1" x14ac:dyDescent="0.25">
      <c r="A31" s="10" t="s">
        <v>220</v>
      </c>
      <c r="B31" s="5"/>
      <c r="C31" s="6" t="s">
        <v>484</v>
      </c>
      <c r="D31" s="4" t="s">
        <v>486</v>
      </c>
    </row>
    <row r="32" spans="1:4" ht="15" customHeight="1" x14ac:dyDescent="0.25">
      <c r="A32" s="10" t="s">
        <v>221</v>
      </c>
      <c r="B32" s="5"/>
      <c r="C32" s="6" t="s">
        <v>488</v>
      </c>
      <c r="D32" s="4" t="s">
        <v>490</v>
      </c>
    </row>
    <row r="33" spans="1:4" s="21" customFormat="1" ht="75" customHeight="1" x14ac:dyDescent="0.25">
      <c r="A33" s="15" t="s">
        <v>222</v>
      </c>
      <c r="B33" s="16"/>
      <c r="C33" s="17" t="s">
        <v>197</v>
      </c>
      <c r="D33" s="14" t="s">
        <v>703</v>
      </c>
    </row>
    <row r="34" spans="1:4" s="21" customFormat="1" ht="45" customHeight="1" x14ac:dyDescent="0.25">
      <c r="A34" s="15" t="s">
        <v>223</v>
      </c>
      <c r="B34" s="16"/>
      <c r="C34" s="17" t="s">
        <v>187</v>
      </c>
      <c r="D34" s="14" t="s">
        <v>701</v>
      </c>
    </row>
    <row r="36" spans="1:4" ht="15" customHeight="1" x14ac:dyDescent="0.25">
      <c r="A36" s="10" t="s">
        <v>224</v>
      </c>
      <c r="B36" s="5"/>
      <c r="C36" s="6" t="s">
        <v>491</v>
      </c>
      <c r="D36" s="25" t="s">
        <v>695</v>
      </c>
    </row>
    <row r="37" spans="1:4" ht="15" customHeight="1" x14ac:dyDescent="0.25">
      <c r="A37" s="10" t="s">
        <v>225</v>
      </c>
      <c r="B37" s="5"/>
      <c r="C37" s="6" t="s">
        <v>492</v>
      </c>
      <c r="D37" s="25" t="s">
        <v>696</v>
      </c>
    </row>
    <row r="38" spans="1:4" ht="15" customHeight="1" x14ac:dyDescent="0.25">
      <c r="A38" s="10" t="s">
        <v>226</v>
      </c>
      <c r="B38" s="5"/>
      <c r="C38" s="6" t="s">
        <v>379</v>
      </c>
      <c r="D38" s="4" t="s">
        <v>697</v>
      </c>
    </row>
    <row r="39" spans="1:4" ht="15" customHeight="1" x14ac:dyDescent="0.25">
      <c r="A39" s="10" t="s">
        <v>227</v>
      </c>
      <c r="B39" s="5"/>
      <c r="C39" s="6" t="s">
        <v>376</v>
      </c>
      <c r="D39" s="4" t="s">
        <v>689</v>
      </c>
    </row>
    <row r="40" spans="1:4" ht="15" customHeight="1" x14ac:dyDescent="0.25">
      <c r="A40" s="10" t="s">
        <v>228</v>
      </c>
      <c r="B40" s="5"/>
      <c r="C40" s="6" t="s">
        <v>558</v>
      </c>
      <c r="D40" s="4" t="s">
        <v>689</v>
      </c>
    </row>
    <row r="41" spans="1:4" ht="15" customHeight="1" x14ac:dyDescent="0.25">
      <c r="A41" s="10" t="s">
        <v>229</v>
      </c>
      <c r="B41" s="5"/>
      <c r="C41" s="6" t="s">
        <v>198</v>
      </c>
      <c r="D41" s="4" t="s">
        <v>206</v>
      </c>
    </row>
    <row r="42" spans="1:4" ht="15" customHeight="1" x14ac:dyDescent="0.25">
      <c r="A42" s="10" t="s">
        <v>230</v>
      </c>
      <c r="B42" s="5"/>
      <c r="C42" s="6" t="s">
        <v>186</v>
      </c>
      <c r="D42" s="4" t="s">
        <v>698</v>
      </c>
    </row>
    <row r="43" spans="1:4" ht="15" customHeight="1" x14ac:dyDescent="0.25">
      <c r="A43" s="10" t="s">
        <v>231</v>
      </c>
      <c r="B43" s="5"/>
      <c r="C43" s="6" t="s">
        <v>484</v>
      </c>
      <c r="D43" s="4" t="s">
        <v>486</v>
      </c>
    </row>
    <row r="44" spans="1:4" ht="15" customHeight="1" x14ac:dyDescent="0.25">
      <c r="A44" s="10" t="s">
        <v>232</v>
      </c>
      <c r="B44" s="5"/>
      <c r="C44" s="6" t="s">
        <v>488</v>
      </c>
      <c r="D44" s="4" t="s">
        <v>490</v>
      </c>
    </row>
    <row r="45" spans="1:4" s="21" customFormat="1" ht="75" customHeight="1" x14ac:dyDescent="0.25">
      <c r="A45" s="15" t="s">
        <v>233</v>
      </c>
      <c r="B45" s="16"/>
      <c r="C45" s="17" t="s">
        <v>197</v>
      </c>
      <c r="D45" s="14" t="s">
        <v>712</v>
      </c>
    </row>
    <row r="46" spans="1:4" s="21" customFormat="1" ht="45" customHeight="1" x14ac:dyDescent="0.25">
      <c r="A46" s="15" t="s">
        <v>234</v>
      </c>
      <c r="B46" s="16"/>
      <c r="C46" s="17" t="s">
        <v>187</v>
      </c>
      <c r="D46" s="14" t="s">
        <v>704</v>
      </c>
    </row>
    <row r="48" spans="1:4" ht="15" customHeight="1" x14ac:dyDescent="0.25">
      <c r="A48" s="10" t="s">
        <v>235</v>
      </c>
      <c r="B48" s="5"/>
      <c r="C48" s="6" t="s">
        <v>491</v>
      </c>
      <c r="D48" s="25" t="s">
        <v>699</v>
      </c>
    </row>
    <row r="49" spans="1:4" ht="15" customHeight="1" x14ac:dyDescent="0.25">
      <c r="A49" s="10" t="s">
        <v>236</v>
      </c>
      <c r="B49" s="5"/>
      <c r="C49" s="6" t="s">
        <v>492</v>
      </c>
      <c r="D49" s="25" t="s">
        <v>695</v>
      </c>
    </row>
    <row r="50" spans="1:4" ht="15" customHeight="1" x14ac:dyDescent="0.25">
      <c r="A50" s="10" t="s">
        <v>237</v>
      </c>
      <c r="B50" s="5"/>
      <c r="C50" s="6" t="s">
        <v>380</v>
      </c>
      <c r="D50" s="4" t="s">
        <v>700</v>
      </c>
    </row>
    <row r="51" spans="1:4" ht="15" customHeight="1" x14ac:dyDescent="0.25">
      <c r="A51" s="10" t="s">
        <v>238</v>
      </c>
      <c r="B51" s="5"/>
      <c r="C51" s="6" t="s">
        <v>376</v>
      </c>
      <c r="D51" s="4" t="s">
        <v>689</v>
      </c>
    </row>
    <row r="52" spans="1:4" ht="15" customHeight="1" x14ac:dyDescent="0.25">
      <c r="A52" s="10" t="s">
        <v>239</v>
      </c>
      <c r="B52" s="5"/>
      <c r="C52" s="6" t="s">
        <v>558</v>
      </c>
      <c r="D52" s="4" t="s">
        <v>689</v>
      </c>
    </row>
    <row r="53" spans="1:4" ht="15" customHeight="1" x14ac:dyDescent="0.25">
      <c r="A53" s="10" t="s">
        <v>240</v>
      </c>
      <c r="B53" s="5"/>
      <c r="C53" s="6" t="s">
        <v>198</v>
      </c>
      <c r="D53" s="4" t="s">
        <v>201</v>
      </c>
    </row>
    <row r="54" spans="1:4" ht="15" customHeight="1" x14ac:dyDescent="0.25">
      <c r="A54" s="10" t="s">
        <v>241</v>
      </c>
      <c r="B54" s="5"/>
      <c r="C54" s="6" t="s">
        <v>186</v>
      </c>
      <c r="D54" s="4" t="s">
        <v>690</v>
      </c>
    </row>
    <row r="55" spans="1:4" ht="15" customHeight="1" x14ac:dyDescent="0.25">
      <c r="A55" s="10" t="s">
        <v>242</v>
      </c>
      <c r="B55" s="5"/>
      <c r="C55" s="6" t="s">
        <v>484</v>
      </c>
      <c r="D55" s="4" t="s">
        <v>486</v>
      </c>
    </row>
    <row r="56" spans="1:4" ht="15" customHeight="1" x14ac:dyDescent="0.25">
      <c r="A56" s="10" t="s">
        <v>243</v>
      </c>
      <c r="B56" s="5"/>
      <c r="C56" s="6" t="s">
        <v>488</v>
      </c>
      <c r="D56" s="4" t="s">
        <v>490</v>
      </c>
    </row>
    <row r="57" spans="1:4" s="21" customFormat="1" ht="75" customHeight="1" x14ac:dyDescent="0.25">
      <c r="A57" s="15" t="s">
        <v>244</v>
      </c>
      <c r="B57" s="16"/>
      <c r="C57" s="17" t="s">
        <v>197</v>
      </c>
      <c r="D57" s="14" t="s">
        <v>706</v>
      </c>
    </row>
    <row r="58" spans="1:4" s="21" customFormat="1" ht="45" customHeight="1" x14ac:dyDescent="0.25">
      <c r="A58" s="15" t="s">
        <v>245</v>
      </c>
      <c r="B58" s="16"/>
      <c r="C58" s="17" t="s">
        <v>187</v>
      </c>
      <c r="D58" s="14" t="s">
        <v>707</v>
      </c>
    </row>
    <row r="60" spans="1:4" ht="15" customHeight="1" x14ac:dyDescent="0.25">
      <c r="A60" s="10" t="s">
        <v>246</v>
      </c>
      <c r="B60" s="5"/>
      <c r="C60" s="6" t="s">
        <v>491</v>
      </c>
      <c r="D60" s="25" t="s">
        <v>658</v>
      </c>
    </row>
    <row r="61" spans="1:4" ht="15" customHeight="1" x14ac:dyDescent="0.25">
      <c r="A61" s="10" t="s">
        <v>247</v>
      </c>
      <c r="B61" s="5"/>
      <c r="C61" s="6" t="s">
        <v>492</v>
      </c>
      <c r="D61" s="25" t="s">
        <v>658</v>
      </c>
    </row>
    <row r="62" spans="1:4" ht="15" customHeight="1" x14ac:dyDescent="0.25">
      <c r="A62" s="10" t="s">
        <v>248</v>
      </c>
      <c r="B62" s="5"/>
      <c r="C62" s="6" t="s">
        <v>381</v>
      </c>
      <c r="D62" s="4"/>
    </row>
    <row r="63" spans="1:4" ht="15" customHeight="1" x14ac:dyDescent="0.25">
      <c r="A63" s="10" t="s">
        <v>249</v>
      </c>
      <c r="B63" s="5"/>
      <c r="C63" s="6" t="s">
        <v>376</v>
      </c>
      <c r="D63" s="4"/>
    </row>
    <row r="64" spans="1:4" ht="15" customHeight="1" x14ac:dyDescent="0.25">
      <c r="A64" s="10" t="s">
        <v>250</v>
      </c>
      <c r="B64" s="5"/>
      <c r="C64" s="6" t="s">
        <v>558</v>
      </c>
      <c r="D64" s="4"/>
    </row>
    <row r="65" spans="1:4" ht="15" customHeight="1" x14ac:dyDescent="0.25">
      <c r="A65" s="10" t="s">
        <v>251</v>
      </c>
      <c r="B65" s="5"/>
      <c r="C65" s="6" t="s">
        <v>198</v>
      </c>
      <c r="D65" s="4"/>
    </row>
    <row r="66" spans="1:4" ht="15" customHeight="1" x14ac:dyDescent="0.25">
      <c r="A66" s="10" t="s">
        <v>252</v>
      </c>
      <c r="B66" s="5"/>
      <c r="C66" s="6" t="s">
        <v>186</v>
      </c>
      <c r="D66" s="4"/>
    </row>
    <row r="67" spans="1:4" ht="15" customHeight="1" x14ac:dyDescent="0.25">
      <c r="A67" s="10" t="s">
        <v>253</v>
      </c>
      <c r="B67" s="5"/>
      <c r="C67" s="6" t="s">
        <v>484</v>
      </c>
      <c r="D67" s="4"/>
    </row>
    <row r="68" spans="1:4" ht="15" customHeight="1" x14ac:dyDescent="0.25">
      <c r="A68" s="10" t="s">
        <v>254</v>
      </c>
      <c r="B68" s="5"/>
      <c r="C68" s="6" t="s">
        <v>488</v>
      </c>
      <c r="D68" s="4"/>
    </row>
    <row r="69" spans="1:4" s="21" customFormat="1" ht="75" customHeight="1" x14ac:dyDescent="0.25">
      <c r="A69" s="15" t="s">
        <v>255</v>
      </c>
      <c r="B69" s="16"/>
      <c r="C69" s="17" t="s">
        <v>197</v>
      </c>
      <c r="D69" s="14"/>
    </row>
    <row r="70" spans="1:4" s="21" customFormat="1" ht="45" customHeight="1" x14ac:dyDescent="0.25">
      <c r="A70" s="15" t="s">
        <v>256</v>
      </c>
      <c r="B70" s="16"/>
      <c r="C70" s="17" t="s">
        <v>187</v>
      </c>
      <c r="D70" s="14"/>
    </row>
    <row r="72" spans="1:4" ht="15" customHeight="1" x14ac:dyDescent="0.25">
      <c r="A72" s="10" t="s">
        <v>257</v>
      </c>
      <c r="B72" s="5"/>
      <c r="C72" s="6" t="s">
        <v>491</v>
      </c>
      <c r="D72" s="25" t="s">
        <v>658</v>
      </c>
    </row>
    <row r="73" spans="1:4" ht="15" customHeight="1" x14ac:dyDescent="0.25">
      <c r="A73" s="10" t="s">
        <v>258</v>
      </c>
      <c r="B73" s="5"/>
      <c r="C73" s="6" t="s">
        <v>492</v>
      </c>
      <c r="D73" s="25" t="s">
        <v>658</v>
      </c>
    </row>
    <row r="74" spans="1:4" ht="15" customHeight="1" x14ac:dyDescent="0.25">
      <c r="A74" s="10" t="s">
        <v>259</v>
      </c>
      <c r="B74" s="5"/>
      <c r="C74" s="6" t="s">
        <v>382</v>
      </c>
      <c r="D74" s="4"/>
    </row>
    <row r="75" spans="1:4" ht="15" customHeight="1" x14ac:dyDescent="0.25">
      <c r="A75" s="10" t="s">
        <v>260</v>
      </c>
      <c r="B75" s="5"/>
      <c r="C75" s="6" t="s">
        <v>376</v>
      </c>
      <c r="D75" s="4"/>
    </row>
    <row r="76" spans="1:4" ht="15" customHeight="1" x14ac:dyDescent="0.25">
      <c r="A76" s="10" t="s">
        <v>261</v>
      </c>
      <c r="B76" s="5"/>
      <c r="C76" s="6" t="s">
        <v>558</v>
      </c>
      <c r="D76" s="4"/>
    </row>
    <row r="77" spans="1:4" ht="15" customHeight="1" x14ac:dyDescent="0.25">
      <c r="A77" s="10" t="s">
        <v>262</v>
      </c>
      <c r="B77" s="5"/>
      <c r="C77" s="6" t="s">
        <v>198</v>
      </c>
      <c r="D77" s="4"/>
    </row>
    <row r="78" spans="1:4" ht="15" customHeight="1" x14ac:dyDescent="0.25">
      <c r="A78" s="10" t="s">
        <v>263</v>
      </c>
      <c r="B78" s="5"/>
      <c r="C78" s="6" t="s">
        <v>186</v>
      </c>
      <c r="D78" s="4"/>
    </row>
    <row r="79" spans="1:4" ht="15" customHeight="1" x14ac:dyDescent="0.25">
      <c r="A79" s="10" t="s">
        <v>264</v>
      </c>
      <c r="B79" s="5"/>
      <c r="C79" s="6" t="s">
        <v>484</v>
      </c>
      <c r="D79" s="4"/>
    </row>
    <row r="80" spans="1:4" ht="15" customHeight="1" x14ac:dyDescent="0.25">
      <c r="A80" s="10" t="s">
        <v>265</v>
      </c>
      <c r="B80" s="5"/>
      <c r="C80" s="6" t="s">
        <v>488</v>
      </c>
      <c r="D80" s="4"/>
    </row>
    <row r="81" spans="1:4" s="21" customFormat="1" ht="75" customHeight="1" x14ac:dyDescent="0.25">
      <c r="A81" s="15" t="s">
        <v>266</v>
      </c>
      <c r="B81" s="16"/>
      <c r="C81" s="17" t="s">
        <v>197</v>
      </c>
      <c r="D81" s="14"/>
    </row>
    <row r="82" spans="1:4" s="21" customFormat="1" ht="45" customHeight="1" x14ac:dyDescent="0.25">
      <c r="A82" s="15" t="s">
        <v>267</v>
      </c>
      <c r="B82" s="16"/>
      <c r="C82" s="17" t="s">
        <v>187</v>
      </c>
      <c r="D82" s="14"/>
    </row>
    <row r="84" spans="1:4" ht="15" customHeight="1" x14ac:dyDescent="0.25">
      <c r="A84" s="10" t="s">
        <v>268</v>
      </c>
      <c r="B84" s="5"/>
      <c r="C84" s="6" t="s">
        <v>491</v>
      </c>
      <c r="D84" s="25" t="s">
        <v>658</v>
      </c>
    </row>
    <row r="85" spans="1:4" ht="15" customHeight="1" x14ac:dyDescent="0.25">
      <c r="A85" s="10" t="s">
        <v>269</v>
      </c>
      <c r="B85" s="5"/>
      <c r="C85" s="6" t="s">
        <v>492</v>
      </c>
      <c r="D85" s="25" t="s">
        <v>658</v>
      </c>
    </row>
    <row r="86" spans="1:4" ht="15" customHeight="1" x14ac:dyDescent="0.25">
      <c r="A86" s="10" t="s">
        <v>270</v>
      </c>
      <c r="B86" s="5"/>
      <c r="C86" s="6" t="s">
        <v>383</v>
      </c>
      <c r="D86" s="4"/>
    </row>
    <row r="87" spans="1:4" ht="15" customHeight="1" x14ac:dyDescent="0.25">
      <c r="A87" s="10" t="s">
        <v>271</v>
      </c>
      <c r="B87" s="5"/>
      <c r="C87" s="6" t="s">
        <v>376</v>
      </c>
      <c r="D87" s="4"/>
    </row>
    <row r="88" spans="1:4" ht="15" customHeight="1" x14ac:dyDescent="0.25">
      <c r="A88" s="10" t="s">
        <v>272</v>
      </c>
      <c r="B88" s="5"/>
      <c r="C88" s="6" t="s">
        <v>558</v>
      </c>
      <c r="D88" s="4"/>
    </row>
    <row r="89" spans="1:4" ht="15" customHeight="1" x14ac:dyDescent="0.25">
      <c r="A89" s="10" t="s">
        <v>273</v>
      </c>
      <c r="B89" s="5"/>
      <c r="C89" s="6" t="s">
        <v>198</v>
      </c>
      <c r="D89" s="4"/>
    </row>
    <row r="90" spans="1:4" ht="15" customHeight="1" x14ac:dyDescent="0.25">
      <c r="A90" s="10" t="s">
        <v>274</v>
      </c>
      <c r="B90" s="5"/>
      <c r="C90" s="6" t="s">
        <v>186</v>
      </c>
      <c r="D90" s="4"/>
    </row>
    <row r="91" spans="1:4" ht="15" customHeight="1" x14ac:dyDescent="0.25">
      <c r="A91" s="10" t="s">
        <v>275</v>
      </c>
      <c r="B91" s="5"/>
      <c r="C91" s="6" t="s">
        <v>484</v>
      </c>
      <c r="D91" s="4"/>
    </row>
    <row r="92" spans="1:4" ht="15" customHeight="1" x14ac:dyDescent="0.25">
      <c r="A92" s="10" t="s">
        <v>276</v>
      </c>
      <c r="B92" s="5"/>
      <c r="C92" s="6" t="s">
        <v>488</v>
      </c>
      <c r="D92" s="4"/>
    </row>
    <row r="93" spans="1:4" s="21" customFormat="1" ht="75" customHeight="1" x14ac:dyDescent="0.25">
      <c r="A93" s="15" t="s">
        <v>277</v>
      </c>
      <c r="B93" s="16"/>
      <c r="C93" s="17" t="s">
        <v>197</v>
      </c>
      <c r="D93" s="14"/>
    </row>
    <row r="94" spans="1:4" s="21" customFormat="1" ht="45" customHeight="1" x14ac:dyDescent="0.25">
      <c r="A94" s="15" t="s">
        <v>278</v>
      </c>
      <c r="B94" s="16"/>
      <c r="C94" s="17" t="s">
        <v>187</v>
      </c>
      <c r="D94" s="14"/>
    </row>
    <row r="96" spans="1:4" ht="15" customHeight="1" x14ac:dyDescent="0.25">
      <c r="A96" s="10" t="s">
        <v>279</v>
      </c>
      <c r="B96" s="5"/>
      <c r="C96" s="6" t="s">
        <v>491</v>
      </c>
      <c r="D96" s="25" t="s">
        <v>658</v>
      </c>
    </row>
    <row r="97" spans="1:4" ht="15" customHeight="1" x14ac:dyDescent="0.25">
      <c r="A97" s="10" t="s">
        <v>280</v>
      </c>
      <c r="B97" s="5"/>
      <c r="C97" s="6" t="s">
        <v>492</v>
      </c>
      <c r="D97" s="25" t="s">
        <v>658</v>
      </c>
    </row>
    <row r="98" spans="1:4" ht="15" customHeight="1" x14ac:dyDescent="0.25">
      <c r="A98" s="10" t="s">
        <v>281</v>
      </c>
      <c r="B98" s="5"/>
      <c r="C98" s="6" t="s">
        <v>384</v>
      </c>
      <c r="D98" s="4"/>
    </row>
    <row r="99" spans="1:4" ht="15" customHeight="1" x14ac:dyDescent="0.25">
      <c r="A99" s="10" t="s">
        <v>282</v>
      </c>
      <c r="B99" s="5"/>
      <c r="C99" s="6" t="s">
        <v>376</v>
      </c>
      <c r="D99" s="4"/>
    </row>
    <row r="100" spans="1:4" ht="15" customHeight="1" x14ac:dyDescent="0.25">
      <c r="A100" s="10" t="s">
        <v>283</v>
      </c>
      <c r="B100" s="5"/>
      <c r="C100" s="6" t="s">
        <v>558</v>
      </c>
      <c r="D100" s="4"/>
    </row>
    <row r="101" spans="1:4" ht="15" customHeight="1" x14ac:dyDescent="0.25">
      <c r="A101" s="10" t="s">
        <v>284</v>
      </c>
      <c r="B101" s="5"/>
      <c r="C101" s="6" t="s">
        <v>198</v>
      </c>
      <c r="D101" s="4"/>
    </row>
    <row r="102" spans="1:4" ht="15" customHeight="1" x14ac:dyDescent="0.25">
      <c r="A102" s="10" t="s">
        <v>285</v>
      </c>
      <c r="B102" s="5"/>
      <c r="C102" s="6" t="s">
        <v>186</v>
      </c>
      <c r="D102" s="4"/>
    </row>
    <row r="103" spans="1:4" ht="15" customHeight="1" x14ac:dyDescent="0.25">
      <c r="A103" s="10" t="s">
        <v>286</v>
      </c>
      <c r="B103" s="5"/>
      <c r="C103" s="6" t="s">
        <v>484</v>
      </c>
      <c r="D103" s="4"/>
    </row>
    <row r="104" spans="1:4" ht="15" customHeight="1" x14ac:dyDescent="0.25">
      <c r="A104" s="10" t="s">
        <v>287</v>
      </c>
      <c r="B104" s="5"/>
      <c r="C104" s="6" t="s">
        <v>488</v>
      </c>
      <c r="D104" s="4"/>
    </row>
    <row r="105" spans="1:4" s="21" customFormat="1" ht="75" customHeight="1" x14ac:dyDescent="0.25">
      <c r="A105" s="15" t="s">
        <v>288</v>
      </c>
      <c r="B105" s="16"/>
      <c r="C105" s="17" t="s">
        <v>197</v>
      </c>
      <c r="D105" s="14"/>
    </row>
    <row r="106" spans="1:4" s="21" customFormat="1" ht="45" customHeight="1" x14ac:dyDescent="0.25">
      <c r="A106" s="15" t="s">
        <v>289</v>
      </c>
      <c r="B106" s="16"/>
      <c r="C106" s="17" t="s">
        <v>187</v>
      </c>
      <c r="D106" s="14"/>
    </row>
    <row r="108" spans="1:4" ht="15" customHeight="1" x14ac:dyDescent="0.25">
      <c r="A108" s="10" t="s">
        <v>290</v>
      </c>
      <c r="B108" s="5"/>
      <c r="C108" s="6" t="s">
        <v>491</v>
      </c>
      <c r="D108" s="25" t="s">
        <v>658</v>
      </c>
    </row>
    <row r="109" spans="1:4" ht="15" customHeight="1" x14ac:dyDescent="0.25">
      <c r="A109" s="10" t="s">
        <v>291</v>
      </c>
      <c r="B109" s="5"/>
      <c r="C109" s="6" t="s">
        <v>492</v>
      </c>
      <c r="D109" s="25" t="s">
        <v>658</v>
      </c>
    </row>
    <row r="110" spans="1:4" ht="15" customHeight="1" x14ac:dyDescent="0.25">
      <c r="A110" s="10" t="s">
        <v>327</v>
      </c>
      <c r="B110" s="5"/>
      <c r="C110" s="6" t="s">
        <v>385</v>
      </c>
      <c r="D110" s="4"/>
    </row>
    <row r="111" spans="1:4" ht="15" customHeight="1" x14ac:dyDescent="0.25">
      <c r="A111" s="10" t="s">
        <v>328</v>
      </c>
      <c r="B111" s="5"/>
      <c r="C111" s="6" t="s">
        <v>376</v>
      </c>
      <c r="D111" s="4"/>
    </row>
    <row r="112" spans="1:4" ht="15" customHeight="1" x14ac:dyDescent="0.25">
      <c r="A112" s="10" t="s">
        <v>329</v>
      </c>
      <c r="B112" s="5"/>
      <c r="C112" s="6" t="s">
        <v>558</v>
      </c>
      <c r="D112" s="4"/>
    </row>
    <row r="113" spans="1:4" ht="15" customHeight="1" x14ac:dyDescent="0.25">
      <c r="A113" s="10" t="s">
        <v>330</v>
      </c>
      <c r="B113" s="5"/>
      <c r="C113" s="6" t="s">
        <v>198</v>
      </c>
      <c r="D113" s="4"/>
    </row>
    <row r="114" spans="1:4" ht="15" customHeight="1" x14ac:dyDescent="0.25">
      <c r="A114" s="10" t="s">
        <v>331</v>
      </c>
      <c r="B114" s="5"/>
      <c r="C114" s="6" t="s">
        <v>186</v>
      </c>
      <c r="D114" s="4"/>
    </row>
    <row r="115" spans="1:4" ht="15" customHeight="1" x14ac:dyDescent="0.25">
      <c r="A115" s="10" t="s">
        <v>332</v>
      </c>
      <c r="B115" s="5"/>
      <c r="C115" s="6" t="s">
        <v>484</v>
      </c>
      <c r="D115" s="4"/>
    </row>
    <row r="116" spans="1:4" ht="15" customHeight="1" x14ac:dyDescent="0.25">
      <c r="A116" s="10" t="s">
        <v>333</v>
      </c>
      <c r="B116" s="5"/>
      <c r="C116" s="6" t="s">
        <v>488</v>
      </c>
      <c r="D116" s="4"/>
    </row>
    <row r="117" spans="1:4" s="21" customFormat="1" ht="75" customHeight="1" x14ac:dyDescent="0.25">
      <c r="A117" s="15" t="s">
        <v>334</v>
      </c>
      <c r="B117" s="16"/>
      <c r="C117" s="17" t="s">
        <v>197</v>
      </c>
      <c r="D117" s="14"/>
    </row>
    <row r="118" spans="1:4" s="21" customFormat="1" ht="45" customHeight="1" x14ac:dyDescent="0.25">
      <c r="A118" s="15" t="s">
        <v>335</v>
      </c>
      <c r="B118" s="16"/>
      <c r="C118" s="17" t="s">
        <v>187</v>
      </c>
      <c r="D118" s="14"/>
    </row>
    <row r="120" spans="1:4" ht="15" customHeight="1" x14ac:dyDescent="0.25">
      <c r="A120" s="10" t="s">
        <v>336</v>
      </c>
      <c r="B120" s="5"/>
      <c r="C120" s="6" t="s">
        <v>491</v>
      </c>
      <c r="D120" s="25" t="s">
        <v>658</v>
      </c>
    </row>
    <row r="121" spans="1:4" ht="15" customHeight="1" x14ac:dyDescent="0.25">
      <c r="A121" s="10" t="s">
        <v>337</v>
      </c>
      <c r="B121" s="5"/>
      <c r="C121" s="6" t="s">
        <v>492</v>
      </c>
      <c r="D121" s="25" t="s">
        <v>658</v>
      </c>
    </row>
    <row r="122" spans="1:4" ht="15" customHeight="1" x14ac:dyDescent="0.25">
      <c r="A122" s="10" t="s">
        <v>338</v>
      </c>
      <c r="B122" s="5"/>
      <c r="C122" s="6" t="s">
        <v>386</v>
      </c>
      <c r="D122" s="4"/>
    </row>
    <row r="123" spans="1:4" ht="15" customHeight="1" x14ac:dyDescent="0.25">
      <c r="A123" s="10" t="s">
        <v>339</v>
      </c>
      <c r="B123" s="5"/>
      <c r="C123" s="6" t="s">
        <v>376</v>
      </c>
      <c r="D123" s="4"/>
    </row>
    <row r="124" spans="1:4" ht="15" customHeight="1" x14ac:dyDescent="0.25">
      <c r="A124" s="10" t="s">
        <v>340</v>
      </c>
      <c r="B124" s="5"/>
      <c r="C124" s="6" t="s">
        <v>558</v>
      </c>
      <c r="D124" s="4"/>
    </row>
    <row r="125" spans="1:4" ht="15" customHeight="1" x14ac:dyDescent="0.25">
      <c r="A125" s="10" t="s">
        <v>341</v>
      </c>
      <c r="B125" s="5"/>
      <c r="C125" s="6" t="s">
        <v>198</v>
      </c>
      <c r="D125" s="4"/>
    </row>
    <row r="126" spans="1:4" ht="15" customHeight="1" x14ac:dyDescent="0.25">
      <c r="A126" s="10" t="s">
        <v>342</v>
      </c>
      <c r="B126" s="5"/>
      <c r="C126" s="6" t="s">
        <v>186</v>
      </c>
      <c r="D126" s="4"/>
    </row>
    <row r="127" spans="1:4" ht="15" customHeight="1" x14ac:dyDescent="0.25">
      <c r="A127" s="10" t="s">
        <v>343</v>
      </c>
      <c r="B127" s="5"/>
      <c r="C127" s="6" t="s">
        <v>484</v>
      </c>
      <c r="D127" s="4"/>
    </row>
    <row r="128" spans="1:4" ht="15" customHeight="1" x14ac:dyDescent="0.25">
      <c r="A128" s="10" t="s">
        <v>344</v>
      </c>
      <c r="B128" s="5"/>
      <c r="C128" s="6" t="s">
        <v>488</v>
      </c>
      <c r="D128" s="4"/>
    </row>
    <row r="129" spans="1:4" s="21" customFormat="1" ht="75" customHeight="1" x14ac:dyDescent="0.25">
      <c r="A129" s="15" t="s">
        <v>345</v>
      </c>
      <c r="B129" s="16"/>
      <c r="C129" s="17" t="s">
        <v>197</v>
      </c>
      <c r="D129" s="14"/>
    </row>
    <row r="130" spans="1:4" s="21" customFormat="1" ht="45" customHeight="1" x14ac:dyDescent="0.25">
      <c r="A130" s="15" t="s">
        <v>346</v>
      </c>
      <c r="B130" s="16"/>
      <c r="C130" s="17" t="s">
        <v>187</v>
      </c>
      <c r="D130" s="14"/>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xr:uid="{00000000-0002-0000-0200-000000000000}">
      <formula1>elenco_dim_tipo</formula1>
    </dataValidation>
    <dataValidation type="list" allowBlank="1" showInputMessage="1" showErrorMessage="1" sqref="D115 D103 D19 D31 D43 D55 D67 D79 D91 D127" xr:uid="{00000000-0002-0000-0200-000001000000}">
      <formula1>elenco_ambito_attivita</formula1>
    </dataValidation>
    <dataValidation type="list" allowBlank="1" showInputMessage="1" showErrorMessage="1" sqref="D20 D32 D44 D56 D68 D80 D92 D104 D116 D128" xr:uid="{00000000-0002-0000-0200-000002000000}">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7"/>
  <sheetViews>
    <sheetView zoomScaleNormal="100" workbookViewId="0">
      <selection activeCell="D15" sqref="D15"/>
    </sheetView>
  </sheetViews>
  <sheetFormatPr defaultRowHeight="15" customHeight="1" x14ac:dyDescent="0.25"/>
  <cols>
    <col min="1" max="1" width="6.42578125" style="12" customWidth="1"/>
    <col min="2" max="2" width="2.85546875" style="1" customWidth="1"/>
    <col min="3" max="3" width="42.85546875" style="1" customWidth="1"/>
    <col min="4" max="4" width="81.42578125" style="1" customWidth="1"/>
    <col min="5" max="5" width="2.85546875" style="1" customWidth="1"/>
    <col min="6" max="16384" width="9.140625" style="1"/>
  </cols>
  <sheetData>
    <row r="1" spans="1:4" ht="15" customHeight="1" x14ac:dyDescent="0.25">
      <c r="A1" s="10"/>
      <c r="B1" s="5"/>
      <c r="C1" s="6" t="s">
        <v>118</v>
      </c>
      <c r="D1" s="5" t="str">
        <f>istruzioni_bianco</f>
        <v>Posizionarsi sopra una cella per visualizzare le relative istruzioni di compilazione</v>
      </c>
    </row>
    <row r="2" spans="1:4" ht="15" customHeight="1" x14ac:dyDescent="0.25">
      <c r="A2" s="10"/>
      <c r="B2" s="5"/>
      <c r="C2" s="5"/>
      <c r="D2" s="7" t="str">
        <f>istruzioni_giallo</f>
        <v>La compilazione delle celle evidenziate in giallo è obbligatoria</v>
      </c>
    </row>
    <row r="3" spans="1:4" ht="15" customHeight="1" x14ac:dyDescent="0.25">
      <c r="A3" s="10"/>
      <c r="B3" s="5"/>
      <c r="C3" s="5"/>
      <c r="D3" s="8" t="str">
        <f>istruzioni_verde</f>
        <v>La compilazione delle celle evidenziate in verde è facoltativa, ma consigliata se pertinente</v>
      </c>
    </row>
    <row r="4" spans="1:4" ht="15" customHeight="1" x14ac:dyDescent="0.25">
      <c r="A4" s="10"/>
      <c r="B4" s="5"/>
      <c r="C4" s="5"/>
      <c r="D4" s="9" t="str">
        <f>istruzioni_rosso</f>
        <v>Le celle evideziate in rosso si compilano automaticamente</v>
      </c>
    </row>
    <row r="5" spans="1:4" ht="15" customHeight="1" x14ac:dyDescent="0.25">
      <c r="A5" s="10"/>
      <c r="B5" s="5"/>
      <c r="C5" s="5"/>
      <c r="D5" s="5"/>
    </row>
    <row r="6" spans="1:4" ht="16.5" x14ac:dyDescent="0.25">
      <c r="A6" s="10"/>
      <c r="B6" s="5"/>
      <c r="C6" s="29" t="s">
        <v>210</v>
      </c>
      <c r="D6" s="29"/>
    </row>
    <row r="7" spans="1:4" ht="15" customHeight="1" x14ac:dyDescent="0.25">
      <c r="A7" s="10" t="s">
        <v>121</v>
      </c>
      <c r="B7" s="5"/>
      <c r="C7" s="6" t="s">
        <v>105</v>
      </c>
      <c r="D7" s="11" t="str">
        <f>candidatura</f>
        <v xml:space="preserve">Michele Campanella; </v>
      </c>
    </row>
    <row r="8" spans="1:4" ht="15" customHeight="1" x14ac:dyDescent="0.25">
      <c r="A8" s="10"/>
      <c r="B8" s="5"/>
      <c r="C8" s="5"/>
      <c r="D8" s="5"/>
    </row>
    <row r="9" spans="1:4" ht="20.25" x14ac:dyDescent="0.25">
      <c r="A9" s="10"/>
      <c r="B9" s="5"/>
      <c r="C9" s="26" t="s">
        <v>661</v>
      </c>
      <c r="D9" s="26"/>
    </row>
    <row r="10" spans="1:4" ht="30" customHeight="1" x14ac:dyDescent="0.25">
      <c r="A10" s="10"/>
      <c r="B10" s="5"/>
      <c r="C10" s="30" t="s">
        <v>478</v>
      </c>
      <c r="D10" s="30"/>
    </row>
    <row r="11" spans="1:4" ht="15" customHeight="1" x14ac:dyDescent="0.25">
      <c r="A11" s="10"/>
      <c r="B11" s="5"/>
      <c r="C11" s="5"/>
      <c r="D11" s="5"/>
    </row>
    <row r="12" spans="1:4" ht="15" customHeight="1" x14ac:dyDescent="0.25">
      <c r="A12" s="10" t="s">
        <v>402</v>
      </c>
      <c r="B12" s="5"/>
      <c r="C12" s="6" t="s">
        <v>387</v>
      </c>
      <c r="D12" s="4"/>
    </row>
    <row r="13" spans="1:4" ht="15" customHeight="1" x14ac:dyDescent="0.25">
      <c r="A13" s="10" t="s">
        <v>403</v>
      </c>
      <c r="B13" s="5"/>
      <c r="C13" s="6" t="s">
        <v>388</v>
      </c>
      <c r="D13" s="4"/>
    </row>
    <row r="14" spans="1:4" ht="15" customHeight="1" x14ac:dyDescent="0.25">
      <c r="A14" s="10" t="s">
        <v>404</v>
      </c>
      <c r="B14" s="5"/>
      <c r="C14" s="6" t="s">
        <v>389</v>
      </c>
      <c r="D14" s="4"/>
    </row>
    <row r="15" spans="1:4" ht="60" customHeight="1" x14ac:dyDescent="0.25">
      <c r="A15" s="15" t="s">
        <v>405</v>
      </c>
      <c r="B15" s="16"/>
      <c r="C15" s="17" t="s">
        <v>672</v>
      </c>
      <c r="D15" s="14"/>
    </row>
    <row r="16" spans="1:4" ht="60" customHeight="1" x14ac:dyDescent="0.25">
      <c r="A16" s="15" t="s">
        <v>406</v>
      </c>
      <c r="B16" s="16"/>
      <c r="C16" s="17" t="s">
        <v>673</v>
      </c>
      <c r="D16" s="14"/>
    </row>
    <row r="17" spans="1:4" ht="15" customHeight="1" x14ac:dyDescent="0.25">
      <c r="A17" s="10" t="s">
        <v>407</v>
      </c>
      <c r="B17" s="5"/>
      <c r="C17" s="6" t="s">
        <v>348</v>
      </c>
      <c r="D17" s="4"/>
    </row>
    <row r="18" spans="1:4" ht="15" customHeight="1" x14ac:dyDescent="0.25">
      <c r="A18" s="10" t="s">
        <v>408</v>
      </c>
      <c r="B18" s="5"/>
      <c r="C18" s="6" t="s">
        <v>390</v>
      </c>
      <c r="D18" s="4"/>
    </row>
    <row r="19" spans="1:4" ht="15" customHeight="1" x14ac:dyDescent="0.25">
      <c r="A19" s="10" t="s">
        <v>409</v>
      </c>
      <c r="B19" s="5"/>
      <c r="C19" s="6" t="s">
        <v>391</v>
      </c>
      <c r="D19" s="4"/>
    </row>
    <row r="20" spans="1:4" ht="15" customHeight="1" x14ac:dyDescent="0.25">
      <c r="A20" s="10"/>
      <c r="B20" s="5"/>
      <c r="C20" s="5"/>
      <c r="D20" s="5"/>
    </row>
    <row r="21" spans="1:4" ht="15" customHeight="1" x14ac:dyDescent="0.25">
      <c r="A21" s="10" t="s">
        <v>410</v>
      </c>
      <c r="B21" s="5"/>
      <c r="C21" s="6" t="s">
        <v>387</v>
      </c>
      <c r="D21" s="4"/>
    </row>
    <row r="22" spans="1:4" ht="15" customHeight="1" x14ac:dyDescent="0.25">
      <c r="A22" s="10" t="s">
        <v>411</v>
      </c>
      <c r="B22" s="5"/>
      <c r="C22" s="6" t="s">
        <v>388</v>
      </c>
      <c r="D22" s="4"/>
    </row>
    <row r="23" spans="1:4" ht="15" customHeight="1" x14ac:dyDescent="0.25">
      <c r="A23" s="10" t="s">
        <v>412</v>
      </c>
      <c r="B23" s="5"/>
      <c r="C23" s="6" t="s">
        <v>389</v>
      </c>
      <c r="D23" s="4"/>
    </row>
    <row r="24" spans="1:4" ht="60" customHeight="1" x14ac:dyDescent="0.25">
      <c r="A24" s="15" t="s">
        <v>413</v>
      </c>
      <c r="B24" s="16"/>
      <c r="C24" s="17" t="s">
        <v>674</v>
      </c>
      <c r="D24" s="14"/>
    </row>
    <row r="25" spans="1:4" ht="60" customHeight="1" x14ac:dyDescent="0.25">
      <c r="A25" s="15" t="s">
        <v>414</v>
      </c>
      <c r="B25" s="16"/>
      <c r="C25" s="17" t="s">
        <v>673</v>
      </c>
      <c r="D25" s="14"/>
    </row>
    <row r="26" spans="1:4" ht="15" customHeight="1" x14ac:dyDescent="0.25">
      <c r="A26" s="10" t="s">
        <v>415</v>
      </c>
      <c r="B26" s="5"/>
      <c r="C26" s="6" t="s">
        <v>348</v>
      </c>
      <c r="D26" s="4"/>
    </row>
    <row r="27" spans="1:4" ht="15" customHeight="1" x14ac:dyDescent="0.25">
      <c r="A27" s="10" t="s">
        <v>416</v>
      </c>
      <c r="B27" s="5"/>
      <c r="C27" s="6" t="s">
        <v>390</v>
      </c>
      <c r="D27" s="4"/>
    </row>
    <row r="28" spans="1:4" ht="15" customHeight="1" x14ac:dyDescent="0.25">
      <c r="A28" s="10" t="s">
        <v>417</v>
      </c>
      <c r="B28" s="5"/>
      <c r="C28" s="6" t="s">
        <v>391</v>
      </c>
      <c r="D28" s="4"/>
    </row>
    <row r="29" spans="1:4" ht="15" customHeight="1" x14ac:dyDescent="0.25">
      <c r="A29" s="10"/>
      <c r="B29" s="5"/>
      <c r="C29" s="5"/>
      <c r="D29" s="5"/>
    </row>
    <row r="30" spans="1:4" ht="15" customHeight="1" x14ac:dyDescent="0.25">
      <c r="A30" s="10" t="s">
        <v>418</v>
      </c>
      <c r="B30" s="5"/>
      <c r="C30" s="6" t="s">
        <v>387</v>
      </c>
      <c r="D30" s="4"/>
    </row>
    <row r="31" spans="1:4" ht="15" customHeight="1" x14ac:dyDescent="0.25">
      <c r="A31" s="10" t="s">
        <v>419</v>
      </c>
      <c r="B31" s="5"/>
      <c r="C31" s="6" t="s">
        <v>388</v>
      </c>
      <c r="D31" s="4"/>
    </row>
    <row r="32" spans="1:4" ht="15" customHeight="1" x14ac:dyDescent="0.25">
      <c r="A32" s="10" t="s">
        <v>420</v>
      </c>
      <c r="B32" s="5"/>
      <c r="C32" s="6" t="s">
        <v>389</v>
      </c>
      <c r="D32" s="4"/>
    </row>
    <row r="33" spans="1:4" ht="60" customHeight="1" x14ac:dyDescent="0.25">
      <c r="A33" s="15" t="s">
        <v>421</v>
      </c>
      <c r="B33" s="16"/>
      <c r="C33" s="17" t="s">
        <v>675</v>
      </c>
      <c r="D33" s="14"/>
    </row>
    <row r="34" spans="1:4" ht="60" customHeight="1" x14ac:dyDescent="0.25">
      <c r="A34" s="15" t="s">
        <v>422</v>
      </c>
      <c r="B34" s="16"/>
      <c r="C34" s="17" t="s">
        <v>673</v>
      </c>
      <c r="D34" s="14"/>
    </row>
    <row r="35" spans="1:4" ht="15" customHeight="1" x14ac:dyDescent="0.25">
      <c r="A35" s="10" t="s">
        <v>423</v>
      </c>
      <c r="B35" s="5"/>
      <c r="C35" s="6" t="s">
        <v>348</v>
      </c>
      <c r="D35" s="4"/>
    </row>
    <row r="36" spans="1:4" ht="15" customHeight="1" x14ac:dyDescent="0.25">
      <c r="A36" s="10" t="s">
        <v>424</v>
      </c>
      <c r="B36" s="5"/>
      <c r="C36" s="6" t="s">
        <v>390</v>
      </c>
      <c r="D36" s="4"/>
    </row>
    <row r="37" spans="1:4" ht="15" customHeight="1" x14ac:dyDescent="0.25">
      <c r="A37" s="10"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xr:uid="{00000000-0002-0000-0300-000000000000}">
      <formula1>elenco_ambito</formula1>
    </dataValidation>
    <dataValidation type="list" allowBlank="1" showInputMessage="1" showErrorMessage="1" sqref="D14 D32 D23" xr:uid="{00000000-0002-0000-0300-000001000000}">
      <formula1>elenco_tematica</formula1>
    </dataValidation>
    <dataValidation type="list" allowBlank="1" showInputMessage="1" showErrorMessage="1" sqref="D19 D37 D28" xr:uid="{00000000-0002-0000-0300-000002000000}">
      <formula1>bgt_proj</formula1>
    </dataValidation>
    <dataValidation type="list" allowBlank="1" showInputMessage="1" showErrorMessage="1" sqref="D18 D36 D27" xr:uid="{00000000-0002-0000-0300-000003000000}">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64"/>
  <sheetViews>
    <sheetView zoomScaleNormal="100" workbookViewId="0">
      <selection activeCell="D12" sqref="D12"/>
    </sheetView>
  </sheetViews>
  <sheetFormatPr defaultRowHeight="15" customHeight="1" x14ac:dyDescent="0.25"/>
  <cols>
    <col min="1" max="1" width="6.42578125" style="12" customWidth="1"/>
    <col min="2" max="2" width="2.85546875" style="1" customWidth="1"/>
    <col min="3" max="3" width="42.85546875" style="1" customWidth="1"/>
    <col min="4" max="4" width="81.42578125" style="1" customWidth="1"/>
    <col min="5" max="5" width="2.85546875" style="1" customWidth="1"/>
    <col min="6" max="16384" width="9.140625" style="1"/>
  </cols>
  <sheetData>
    <row r="1" spans="1:4" ht="15" customHeight="1" x14ac:dyDescent="0.25">
      <c r="A1" s="10"/>
      <c r="B1" s="5"/>
      <c r="C1" s="6" t="s">
        <v>118</v>
      </c>
      <c r="D1" s="5" t="str">
        <f>istruzioni_bianco</f>
        <v>Posizionarsi sopra una cella per visualizzare le relative istruzioni di compilazione</v>
      </c>
    </row>
    <row r="2" spans="1:4" ht="15" customHeight="1" x14ac:dyDescent="0.25">
      <c r="A2" s="10"/>
      <c r="B2" s="5"/>
      <c r="C2" s="5"/>
      <c r="D2" s="7" t="str">
        <f>istruzioni_giallo</f>
        <v>La compilazione delle celle evidenziate in giallo è obbligatoria</v>
      </c>
    </row>
    <row r="3" spans="1:4" ht="15" customHeight="1" x14ac:dyDescent="0.25">
      <c r="A3" s="10"/>
      <c r="B3" s="5"/>
      <c r="C3" s="5"/>
      <c r="D3" s="8" t="str">
        <f>istruzioni_verde</f>
        <v>La compilazione delle celle evidenziate in verde è facoltativa, ma consigliata se pertinente</v>
      </c>
    </row>
    <row r="4" spans="1:4" ht="15" customHeight="1" x14ac:dyDescent="0.25">
      <c r="A4" s="10"/>
      <c r="B4" s="5"/>
      <c r="C4" s="5"/>
      <c r="D4" s="9" t="str">
        <f>istruzioni_rosso</f>
        <v>Le celle evideziate in rosso si compilano automaticamente</v>
      </c>
    </row>
    <row r="5" spans="1:4" ht="15" customHeight="1" x14ac:dyDescent="0.25">
      <c r="A5" s="10"/>
      <c r="B5" s="5"/>
      <c r="C5" s="5"/>
      <c r="D5" s="5"/>
    </row>
    <row r="6" spans="1:4" ht="16.5" x14ac:dyDescent="0.25">
      <c r="A6" s="10"/>
      <c r="B6" s="5"/>
      <c r="C6" s="29" t="s">
        <v>122</v>
      </c>
      <c r="D6" s="29"/>
    </row>
    <row r="7" spans="1:4" ht="15" customHeight="1" x14ac:dyDescent="0.25">
      <c r="A7" s="10" t="s">
        <v>123</v>
      </c>
      <c r="B7" s="5"/>
      <c r="C7" s="6" t="s">
        <v>105</v>
      </c>
      <c r="D7" s="11" t="str">
        <f>candidatura</f>
        <v xml:space="preserve">Michele Campanella; </v>
      </c>
    </row>
    <row r="8" spans="1:4" ht="15" customHeight="1" x14ac:dyDescent="0.25">
      <c r="A8" s="10"/>
      <c r="B8" s="5"/>
      <c r="C8" s="5"/>
      <c r="D8" s="5"/>
    </row>
    <row r="9" spans="1:4" ht="20.25" x14ac:dyDescent="0.25">
      <c r="A9" s="10"/>
      <c r="B9" s="5"/>
      <c r="C9" s="26" t="s">
        <v>479</v>
      </c>
      <c r="D9" s="26"/>
    </row>
    <row r="10" spans="1:4" ht="15" customHeight="1" x14ac:dyDescent="0.25">
      <c r="A10" s="10"/>
      <c r="B10" s="5"/>
      <c r="C10" s="5"/>
      <c r="D10" s="5"/>
    </row>
    <row r="11" spans="1:4" ht="15" customHeight="1" x14ac:dyDescent="0.25">
      <c r="A11" s="10" t="s">
        <v>432</v>
      </c>
      <c r="B11" s="5"/>
      <c r="C11" s="6" t="s">
        <v>353</v>
      </c>
      <c r="D11" s="11" t="str">
        <f>spec_principale</f>
        <v>COMPETITIVITÀ_IMPRESE</v>
      </c>
    </row>
    <row r="12" spans="1:4" ht="15" customHeight="1" x14ac:dyDescent="0.25">
      <c r="A12" s="10" t="s">
        <v>433</v>
      </c>
      <c r="B12" s="5"/>
      <c r="C12" s="6" t="s">
        <v>355</v>
      </c>
      <c r="D12" s="11" t="str">
        <f>ads1_principale</f>
        <v>CI3 Innovazione di prodotto/servizio, strategica ed organizzativa</v>
      </c>
    </row>
    <row r="13" spans="1:4" ht="15" customHeight="1" x14ac:dyDescent="0.25">
      <c r="A13" s="10" t="s">
        <v>434</v>
      </c>
      <c r="B13" s="5"/>
      <c r="C13" s="6" t="s">
        <v>356</v>
      </c>
      <c r="D13" s="11" t="str">
        <f>ads1_secondaria</f>
        <v>CI4 Ristrutturazione, riconversione, discontinuità aziendale (re-start-up)</v>
      </c>
    </row>
    <row r="14" spans="1:4" ht="15" customHeight="1" x14ac:dyDescent="0.25">
      <c r="A14" s="10" t="s">
        <v>435</v>
      </c>
      <c r="B14" s="5"/>
      <c r="C14" s="6" t="s">
        <v>474</v>
      </c>
      <c r="D14" s="11" t="str">
        <f>ads1_terziaria</f>
        <v>CI1 Creazione e avvio d'impresa</v>
      </c>
    </row>
    <row r="15" spans="1:4" ht="15" customHeight="1" x14ac:dyDescent="0.25">
      <c r="A15" s="10"/>
      <c r="B15" s="5"/>
      <c r="C15" s="5"/>
      <c r="D15" s="5"/>
    </row>
    <row r="16" spans="1:4" ht="15" customHeight="1" x14ac:dyDescent="0.25">
      <c r="A16" s="10" t="s">
        <v>436</v>
      </c>
      <c r="B16" s="5"/>
      <c r="C16" s="6" t="s">
        <v>363</v>
      </c>
      <c r="D16" s="11" t="str">
        <f>l1_tema</f>
        <v>Ingegneria Aerospaziale</v>
      </c>
    </row>
    <row r="17" spans="1:4" ht="15" customHeight="1" x14ac:dyDescent="0.25">
      <c r="A17" s="10" t="s">
        <v>437</v>
      </c>
      <c r="B17" s="5"/>
      <c r="C17" s="6" t="s">
        <v>364</v>
      </c>
      <c r="D17" s="11">
        <f>l2_tema</f>
        <v>0</v>
      </c>
    </row>
    <row r="18" spans="1:4" ht="15" customHeight="1" x14ac:dyDescent="0.25">
      <c r="A18" s="10" t="s">
        <v>438</v>
      </c>
      <c r="B18" s="5"/>
      <c r="C18" s="6" t="s">
        <v>365</v>
      </c>
      <c r="D18" s="11">
        <f>dot_tema</f>
        <v>0</v>
      </c>
    </row>
    <row r="19" spans="1:4" ht="15" customHeight="1" x14ac:dyDescent="0.25">
      <c r="A19" s="10" t="s">
        <v>439</v>
      </c>
      <c r="B19" s="5"/>
      <c r="C19" s="6" t="s">
        <v>366</v>
      </c>
      <c r="D19" s="11">
        <f>m2l_tema</f>
        <v>0</v>
      </c>
    </row>
    <row r="20" spans="1:4" ht="15" customHeight="1" x14ac:dyDescent="0.25">
      <c r="A20" s="10"/>
      <c r="B20" s="5"/>
      <c r="C20" s="5"/>
      <c r="D20" s="5"/>
    </row>
    <row r="21" spans="1:4" ht="45" customHeight="1" x14ac:dyDescent="0.25">
      <c r="A21" s="10"/>
      <c r="B21" s="5"/>
      <c r="C21" s="30" t="s">
        <v>431</v>
      </c>
      <c r="D21" s="30"/>
    </row>
    <row r="22" spans="1:4" ht="262.5" customHeight="1" x14ac:dyDescent="0.25">
      <c r="A22" s="15" t="s">
        <v>440</v>
      </c>
      <c r="B22" s="5"/>
      <c r="C22" s="20" t="s">
        <v>429</v>
      </c>
      <c r="D22" s="13" t="s">
        <v>708</v>
      </c>
    </row>
    <row r="23" spans="1:4" ht="15" customHeight="1" x14ac:dyDescent="0.25">
      <c r="A23" s="10"/>
      <c r="B23" s="5"/>
      <c r="C23" s="5"/>
      <c r="D23" s="5"/>
    </row>
    <row r="24" spans="1:4" ht="15" customHeight="1" x14ac:dyDescent="0.25">
      <c r="A24" s="10" t="s">
        <v>441</v>
      </c>
      <c r="B24" s="5"/>
      <c r="C24" s="6" t="s">
        <v>367</v>
      </c>
      <c r="D24" s="11" t="str">
        <f>ep1_denominazione</f>
        <v>Axcent System Engineering s.r.l.</v>
      </c>
    </row>
    <row r="25" spans="1:4" ht="15" customHeight="1" x14ac:dyDescent="0.25">
      <c r="A25" s="10" t="s">
        <v>442</v>
      </c>
      <c r="B25" s="5"/>
      <c r="C25" s="6" t="s">
        <v>368</v>
      </c>
      <c r="D25" s="11" t="str">
        <f>ep2_denominazione</f>
        <v>ABB S.p.A.</v>
      </c>
    </row>
    <row r="26" spans="1:4" ht="15" customHeight="1" x14ac:dyDescent="0.25">
      <c r="A26" s="10" t="s">
        <v>443</v>
      </c>
      <c r="B26" s="5"/>
      <c r="C26" s="6" t="s">
        <v>369</v>
      </c>
      <c r="D26" s="11" t="str">
        <f>ep3_denominazione</f>
        <v>Firema Trasporti S.p.A., via Triboniano 240, 20156 Milano, Italy</v>
      </c>
    </row>
    <row r="27" spans="1:4" ht="15" customHeight="1" x14ac:dyDescent="0.25">
      <c r="A27" s="10" t="s">
        <v>444</v>
      </c>
      <c r="B27" s="5"/>
      <c r="C27" s="6" t="s">
        <v>370</v>
      </c>
      <c r="D27" s="11" t="str">
        <f>ep4_denominazione</f>
        <v>Assystem Italia</v>
      </c>
    </row>
    <row r="28" spans="1:4" ht="15" customHeight="1" x14ac:dyDescent="0.25">
      <c r="A28" s="10" t="s">
        <v>445</v>
      </c>
      <c r="B28" s="5"/>
      <c r="C28" s="6" t="s">
        <v>371</v>
      </c>
      <c r="D28" s="11">
        <f>ep5_denominazione</f>
        <v>0</v>
      </c>
    </row>
    <row r="29" spans="1:4" ht="15" customHeight="1" x14ac:dyDescent="0.25">
      <c r="A29" s="10" t="s">
        <v>446</v>
      </c>
      <c r="B29" s="5"/>
      <c r="C29" s="6" t="s">
        <v>372</v>
      </c>
      <c r="D29" s="11">
        <f>ep6_denominazione</f>
        <v>0</v>
      </c>
    </row>
    <row r="30" spans="1:4" ht="15" customHeight="1" x14ac:dyDescent="0.25">
      <c r="A30" s="10" t="s">
        <v>447</v>
      </c>
      <c r="B30" s="5"/>
      <c r="C30" s="6" t="s">
        <v>373</v>
      </c>
      <c r="D30" s="11">
        <f>ep7_denominazione</f>
        <v>0</v>
      </c>
    </row>
    <row r="31" spans="1:4" ht="15" customHeight="1" x14ac:dyDescent="0.25">
      <c r="A31" s="10" t="s">
        <v>448</v>
      </c>
      <c r="B31" s="5"/>
      <c r="C31" s="6" t="s">
        <v>374</v>
      </c>
      <c r="D31" s="11">
        <f>ep8_denominazione</f>
        <v>0</v>
      </c>
    </row>
    <row r="32" spans="1:4" ht="15" customHeight="1" x14ac:dyDescent="0.25">
      <c r="A32" s="10" t="s">
        <v>449</v>
      </c>
      <c r="B32" s="5"/>
      <c r="C32" s="6" t="s">
        <v>375</v>
      </c>
      <c r="D32" s="11">
        <f>ep9_denominazione</f>
        <v>0</v>
      </c>
    </row>
    <row r="33" spans="1:4" ht="15" customHeight="1" x14ac:dyDescent="0.25">
      <c r="A33" s="10" t="s">
        <v>450</v>
      </c>
      <c r="B33" s="5"/>
      <c r="C33" s="6" t="s">
        <v>211</v>
      </c>
      <c r="D33" s="11">
        <f>ep10_denominazione</f>
        <v>0</v>
      </c>
    </row>
    <row r="34" spans="1:4" ht="45" customHeight="1" x14ac:dyDescent="0.25">
      <c r="A34" s="10"/>
      <c r="B34" s="5"/>
      <c r="C34" s="30" t="s">
        <v>481</v>
      </c>
      <c r="D34" s="30"/>
    </row>
    <row r="35" spans="1:4" ht="262.5" customHeight="1" x14ac:dyDescent="0.25">
      <c r="A35" s="15" t="s">
        <v>451</v>
      </c>
      <c r="B35" s="5"/>
      <c r="C35" s="20" t="s">
        <v>430</v>
      </c>
      <c r="D35" s="13" t="s">
        <v>709</v>
      </c>
    </row>
    <row r="36" spans="1:4" ht="15" customHeight="1" x14ac:dyDescent="0.25">
      <c r="A36" s="10"/>
      <c r="B36" s="5"/>
      <c r="C36" s="5"/>
      <c r="D36" s="5"/>
    </row>
    <row r="37" spans="1:4" ht="20.25" x14ac:dyDescent="0.25">
      <c r="A37" s="10"/>
      <c r="B37" s="5"/>
      <c r="C37" s="26" t="s">
        <v>480</v>
      </c>
      <c r="D37" s="26"/>
    </row>
    <row r="38" spans="1:4" ht="15" customHeight="1" x14ac:dyDescent="0.25">
      <c r="A38" s="10"/>
      <c r="B38" s="5"/>
      <c r="C38" s="5"/>
      <c r="D38" s="5"/>
    </row>
    <row r="39" spans="1:4" ht="15" customHeight="1" x14ac:dyDescent="0.25">
      <c r="A39" s="10" t="s">
        <v>452</v>
      </c>
      <c r="B39" s="5"/>
      <c r="C39" s="6" t="s">
        <v>354</v>
      </c>
      <c r="D39" s="11" t="str">
        <f>spec_secondaria</f>
        <v>SMART_CITIES_AND_COMMUNITIES</v>
      </c>
    </row>
    <row r="40" spans="1:4" ht="15" customHeight="1" x14ac:dyDescent="0.25">
      <c r="A40" s="10" t="s">
        <v>453</v>
      </c>
      <c r="B40" s="5"/>
      <c r="C40" s="6" t="s">
        <v>357</v>
      </c>
      <c r="D40" s="11" t="str">
        <f>ads2_principale</f>
        <v>SCC8 Piattaforme di City Information e Urban Analytics</v>
      </c>
    </row>
    <row r="41" spans="1:4" ht="15" customHeight="1" x14ac:dyDescent="0.25">
      <c r="A41" s="10" t="s">
        <v>454</v>
      </c>
      <c r="B41" s="5"/>
      <c r="C41" s="6" t="s">
        <v>358</v>
      </c>
      <c r="D41" s="11" t="str">
        <f>ads2_secondaria</f>
        <v>SCC1 Smart Living</v>
      </c>
    </row>
    <row r="42" spans="1:4" ht="15" customHeight="1" x14ac:dyDescent="0.25">
      <c r="A42" s="10" t="s">
        <v>455</v>
      </c>
      <c r="B42" s="5"/>
      <c r="C42" s="6" t="s">
        <v>475</v>
      </c>
      <c r="D42" s="11" t="str">
        <f>ads2_terziaria</f>
        <v>SCC2 Infrastrutture, reti e costruzioni intelligenti</v>
      </c>
    </row>
    <row r="43" spans="1:4" ht="15" customHeight="1" x14ac:dyDescent="0.25">
      <c r="A43" s="10"/>
      <c r="B43" s="5"/>
      <c r="C43" s="5"/>
      <c r="D43" s="5"/>
    </row>
    <row r="44" spans="1:4" ht="15" customHeight="1" x14ac:dyDescent="0.25">
      <c r="A44" s="10" t="s">
        <v>456</v>
      </c>
      <c r="B44" s="5"/>
      <c r="C44" s="6" t="s">
        <v>363</v>
      </c>
      <c r="D44" s="11" t="str">
        <f>l1_tema</f>
        <v>Ingegneria Aerospaziale</v>
      </c>
    </row>
    <row r="45" spans="1:4" ht="15" customHeight="1" x14ac:dyDescent="0.25">
      <c r="A45" s="10" t="s">
        <v>457</v>
      </c>
      <c r="B45" s="5"/>
      <c r="C45" s="6" t="s">
        <v>364</v>
      </c>
      <c r="D45" s="11">
        <f>l2_tema</f>
        <v>0</v>
      </c>
    </row>
    <row r="46" spans="1:4" ht="15" customHeight="1" x14ac:dyDescent="0.25">
      <c r="A46" s="10" t="s">
        <v>458</v>
      </c>
      <c r="B46" s="5"/>
      <c r="C46" s="6" t="s">
        <v>365</v>
      </c>
      <c r="D46" s="11">
        <f>dot_tema</f>
        <v>0</v>
      </c>
    </row>
    <row r="47" spans="1:4" ht="15" customHeight="1" x14ac:dyDescent="0.25">
      <c r="A47" s="10" t="s">
        <v>459</v>
      </c>
      <c r="B47" s="5"/>
      <c r="C47" s="6" t="s">
        <v>366</v>
      </c>
      <c r="D47" s="11">
        <f>m2l_tema</f>
        <v>0</v>
      </c>
    </row>
    <row r="48" spans="1:4" ht="15" customHeight="1" x14ac:dyDescent="0.25">
      <c r="A48" s="10"/>
      <c r="B48" s="5"/>
      <c r="C48" s="5"/>
      <c r="D48" s="5"/>
    </row>
    <row r="49" spans="1:4" ht="60" customHeight="1" x14ac:dyDescent="0.25">
      <c r="A49" s="10"/>
      <c r="B49" s="5"/>
      <c r="C49" s="30" t="s">
        <v>482</v>
      </c>
      <c r="D49" s="30"/>
    </row>
    <row r="50" spans="1:4" ht="262.5" customHeight="1" x14ac:dyDescent="0.25">
      <c r="A50" s="15" t="s">
        <v>460</v>
      </c>
      <c r="B50" s="5"/>
      <c r="C50" s="20" t="s">
        <v>429</v>
      </c>
      <c r="D50" s="14" t="s">
        <v>710</v>
      </c>
    </row>
    <row r="51" spans="1:4" ht="15" customHeight="1" x14ac:dyDescent="0.25">
      <c r="A51" s="10"/>
      <c r="B51" s="5"/>
      <c r="C51" s="5"/>
      <c r="D51" s="5"/>
    </row>
    <row r="52" spans="1:4" ht="15" customHeight="1" x14ac:dyDescent="0.25">
      <c r="A52" s="10" t="s">
        <v>461</v>
      </c>
      <c r="B52" s="5"/>
      <c r="C52" s="6" t="s">
        <v>367</v>
      </c>
      <c r="D52" s="11" t="str">
        <f>ep1_denominazione</f>
        <v>Axcent System Engineering s.r.l.</v>
      </c>
    </row>
    <row r="53" spans="1:4" ht="15" customHeight="1" x14ac:dyDescent="0.25">
      <c r="A53" s="10" t="s">
        <v>462</v>
      </c>
      <c r="B53" s="5"/>
      <c r="C53" s="6" t="s">
        <v>368</v>
      </c>
      <c r="D53" s="11" t="str">
        <f>ep2_denominazione</f>
        <v>ABB S.p.A.</v>
      </c>
    </row>
    <row r="54" spans="1:4" ht="15" customHeight="1" x14ac:dyDescent="0.25">
      <c r="A54" s="10" t="s">
        <v>463</v>
      </c>
      <c r="B54" s="5"/>
      <c r="C54" s="6" t="s">
        <v>369</v>
      </c>
      <c r="D54" s="11" t="str">
        <f>ep3_denominazione</f>
        <v>Firema Trasporti S.p.A., via Triboniano 240, 20156 Milano, Italy</v>
      </c>
    </row>
    <row r="55" spans="1:4" ht="15" customHeight="1" x14ac:dyDescent="0.25">
      <c r="A55" s="10" t="s">
        <v>464</v>
      </c>
      <c r="B55" s="5"/>
      <c r="C55" s="6" t="s">
        <v>370</v>
      </c>
      <c r="D55" s="11" t="str">
        <f>ep4_denominazione</f>
        <v>Assystem Italia</v>
      </c>
    </row>
    <row r="56" spans="1:4" ht="15" customHeight="1" x14ac:dyDescent="0.25">
      <c r="A56" s="10" t="s">
        <v>465</v>
      </c>
      <c r="B56" s="5"/>
      <c r="C56" s="6" t="s">
        <v>371</v>
      </c>
      <c r="D56" s="11">
        <f>ep5_denominazione</f>
        <v>0</v>
      </c>
    </row>
    <row r="57" spans="1:4" ht="15" customHeight="1" x14ac:dyDescent="0.25">
      <c r="A57" s="10" t="s">
        <v>466</v>
      </c>
      <c r="B57" s="5"/>
      <c r="C57" s="6" t="s">
        <v>372</v>
      </c>
      <c r="D57" s="11">
        <f>ep6_denominazione</f>
        <v>0</v>
      </c>
    </row>
    <row r="58" spans="1:4" ht="15" customHeight="1" x14ac:dyDescent="0.25">
      <c r="A58" s="10" t="s">
        <v>467</v>
      </c>
      <c r="B58" s="5"/>
      <c r="C58" s="6" t="s">
        <v>373</v>
      </c>
      <c r="D58" s="11">
        <f>ep7_denominazione</f>
        <v>0</v>
      </c>
    </row>
    <row r="59" spans="1:4" ht="15" customHeight="1" x14ac:dyDescent="0.25">
      <c r="A59" s="10" t="s">
        <v>468</v>
      </c>
      <c r="B59" s="5"/>
      <c r="C59" s="6" t="s">
        <v>374</v>
      </c>
      <c r="D59" s="11">
        <f>ep8_denominazione</f>
        <v>0</v>
      </c>
    </row>
    <row r="60" spans="1:4" ht="15" customHeight="1" x14ac:dyDescent="0.25">
      <c r="A60" s="10" t="s">
        <v>469</v>
      </c>
      <c r="B60" s="5"/>
      <c r="C60" s="6" t="s">
        <v>375</v>
      </c>
      <c r="D60" s="11">
        <f>ep9_denominazione</f>
        <v>0</v>
      </c>
    </row>
    <row r="61" spans="1:4" ht="15" customHeight="1" x14ac:dyDescent="0.25">
      <c r="A61" s="10" t="s">
        <v>470</v>
      </c>
      <c r="B61" s="5"/>
      <c r="C61" s="6" t="s">
        <v>211</v>
      </c>
      <c r="D61" s="11">
        <f>ep10_denominazione</f>
        <v>0</v>
      </c>
    </row>
    <row r="62" spans="1:4" ht="15" customHeight="1" x14ac:dyDescent="0.25">
      <c r="A62" s="10"/>
      <c r="B62" s="5"/>
      <c r="C62" s="5"/>
      <c r="D62" s="5"/>
    </row>
    <row r="63" spans="1:4" ht="60" customHeight="1" x14ac:dyDescent="0.25">
      <c r="A63" s="10"/>
      <c r="B63" s="5"/>
      <c r="C63" s="30" t="s">
        <v>483</v>
      </c>
      <c r="D63" s="30"/>
    </row>
    <row r="64" spans="1:4" ht="262.5" customHeight="1" x14ac:dyDescent="0.25">
      <c r="A64" s="15" t="s">
        <v>471</v>
      </c>
      <c r="B64" s="5"/>
      <c r="C64" s="20" t="s">
        <v>430</v>
      </c>
      <c r="D64" s="14" t="s">
        <v>713</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G65"/>
  <sheetViews>
    <sheetView zoomScaleNormal="100" workbookViewId="0">
      <selection activeCell="F17" sqref="F17"/>
    </sheetView>
  </sheetViews>
  <sheetFormatPr defaultRowHeight="15" customHeight="1" x14ac:dyDescent="0.25"/>
  <cols>
    <col min="1" max="1" width="39.85546875" style="1" customWidth="1"/>
    <col min="2" max="2" width="80.5703125" style="1" bestFit="1" customWidth="1"/>
    <col min="3" max="3" width="6.28515625" style="1" bestFit="1" customWidth="1"/>
    <col min="4" max="4" width="26" style="1" bestFit="1" customWidth="1"/>
    <col min="5" max="5" width="18.7109375" style="1" bestFit="1" customWidth="1"/>
    <col min="6" max="6" width="40.7109375" style="1" bestFit="1" customWidth="1"/>
    <col min="7" max="7" width="47.5703125" style="1" bestFit="1" customWidth="1"/>
    <col min="8" max="16384" width="9.140625" style="1"/>
  </cols>
  <sheetData>
    <row r="1" spans="1:7" ht="15" customHeight="1" x14ac:dyDescent="0.25">
      <c r="A1" s="2" t="s">
        <v>476</v>
      </c>
      <c r="B1" s="2" t="s">
        <v>477</v>
      </c>
      <c r="C1" s="2" t="s">
        <v>112</v>
      </c>
      <c r="D1" s="2" t="s">
        <v>125</v>
      </c>
      <c r="E1" s="2" t="s">
        <v>139</v>
      </c>
      <c r="F1" s="2" t="s">
        <v>202</v>
      </c>
      <c r="G1" s="18" t="s">
        <v>292</v>
      </c>
    </row>
    <row r="2" spans="1:7" ht="15" customHeight="1" x14ac:dyDescent="0.25">
      <c r="A2" s="1" t="s">
        <v>51</v>
      </c>
      <c r="B2" s="1" t="s">
        <v>0</v>
      </c>
      <c r="C2" s="1" t="s">
        <v>114</v>
      </c>
      <c r="D2" s="1" t="s">
        <v>319</v>
      </c>
      <c r="E2" s="1" t="s">
        <v>140</v>
      </c>
      <c r="F2" s="1" t="s">
        <v>199</v>
      </c>
      <c r="G2" s="19" t="s">
        <v>326</v>
      </c>
    </row>
    <row r="3" spans="1:7" ht="15" customHeight="1" x14ac:dyDescent="0.25">
      <c r="A3" s="1" t="s">
        <v>5</v>
      </c>
      <c r="B3" s="1" t="s">
        <v>1</v>
      </c>
      <c r="C3" s="1" t="s">
        <v>113</v>
      </c>
      <c r="D3" s="1" t="s">
        <v>320</v>
      </c>
      <c r="E3" s="1" t="s">
        <v>141</v>
      </c>
      <c r="F3" s="1" t="s">
        <v>200</v>
      </c>
      <c r="G3" s="19" t="s">
        <v>325</v>
      </c>
    </row>
    <row r="4" spans="1:7" ht="15" customHeight="1" x14ac:dyDescent="0.25">
      <c r="A4" s="1" t="s">
        <v>53</v>
      </c>
      <c r="B4" s="1" t="s">
        <v>52</v>
      </c>
      <c r="D4" s="1" t="s">
        <v>321</v>
      </c>
      <c r="F4" s="1" t="s">
        <v>201</v>
      </c>
      <c r="G4" s="19" t="s">
        <v>323</v>
      </c>
    </row>
    <row r="5" spans="1:7" ht="15" customHeight="1" x14ac:dyDescent="0.25">
      <c r="A5" s="1" t="s">
        <v>54</v>
      </c>
      <c r="B5" s="1" t="s">
        <v>2</v>
      </c>
      <c r="D5" s="1" t="s">
        <v>322</v>
      </c>
      <c r="F5" s="1" t="s">
        <v>206</v>
      </c>
      <c r="G5" s="19" t="s">
        <v>324</v>
      </c>
    </row>
    <row r="6" spans="1:7" ht="15" customHeight="1" x14ac:dyDescent="0.25">
      <c r="A6" s="1" t="s">
        <v>55</v>
      </c>
      <c r="B6" s="1" t="s">
        <v>3</v>
      </c>
      <c r="F6" s="1" t="s">
        <v>205</v>
      </c>
    </row>
    <row r="7" spans="1:7" ht="15" customHeight="1" x14ac:dyDescent="0.25">
      <c r="A7" s="1" t="s">
        <v>56</v>
      </c>
      <c r="B7" s="1" t="s">
        <v>4</v>
      </c>
      <c r="D7" s="2" t="s">
        <v>388</v>
      </c>
      <c r="F7" s="1" t="s">
        <v>204</v>
      </c>
      <c r="G7" s="18" t="s">
        <v>303</v>
      </c>
    </row>
    <row r="8" spans="1:7" ht="15" customHeight="1" x14ac:dyDescent="0.25">
      <c r="A8" s="1" t="s">
        <v>57</v>
      </c>
      <c r="B8" s="1" t="s">
        <v>6</v>
      </c>
      <c r="D8" s="1" t="s">
        <v>392</v>
      </c>
      <c r="F8" s="1" t="s">
        <v>203</v>
      </c>
      <c r="G8" s="19" t="s">
        <v>304</v>
      </c>
    </row>
    <row r="9" spans="1:7" ht="15" customHeight="1" x14ac:dyDescent="0.25">
      <c r="A9" s="1" t="s">
        <v>58</v>
      </c>
      <c r="B9" s="1" t="s">
        <v>7</v>
      </c>
      <c r="D9" s="1" t="s">
        <v>393</v>
      </c>
      <c r="G9" s="19" t="s">
        <v>305</v>
      </c>
    </row>
    <row r="10" spans="1:7" ht="15" customHeight="1" x14ac:dyDescent="0.25">
      <c r="A10" s="1" t="s">
        <v>59</v>
      </c>
      <c r="B10" s="1" t="s">
        <v>8</v>
      </c>
      <c r="D10" s="1" t="s">
        <v>394</v>
      </c>
      <c r="F10" s="2" t="s">
        <v>347</v>
      </c>
      <c r="G10" s="19" t="s">
        <v>306</v>
      </c>
    </row>
    <row r="11" spans="1:7" ht="15" customHeight="1" x14ac:dyDescent="0.25">
      <c r="A11" s="1" t="s">
        <v>669</v>
      </c>
      <c r="B11" s="1" t="s">
        <v>652</v>
      </c>
      <c r="F11" s="1" t="s">
        <v>349</v>
      </c>
      <c r="G11" s="19" t="s">
        <v>307</v>
      </c>
    </row>
    <row r="12" spans="1:7" ht="15" customHeight="1" x14ac:dyDescent="0.25">
      <c r="A12" s="1" t="s">
        <v>657</v>
      </c>
      <c r="B12" s="1" t="s">
        <v>9</v>
      </c>
      <c r="D12" s="2" t="s">
        <v>485</v>
      </c>
      <c r="F12" s="1" t="s">
        <v>350</v>
      </c>
      <c r="G12" s="19" t="s">
        <v>308</v>
      </c>
    </row>
    <row r="13" spans="1:7" ht="15" customHeight="1" x14ac:dyDescent="0.25">
      <c r="B13" s="1" t="s">
        <v>10</v>
      </c>
      <c r="D13" s="1" t="s">
        <v>486</v>
      </c>
      <c r="F13" s="1" t="s">
        <v>351</v>
      </c>
    </row>
    <row r="14" spans="1:7" ht="15" customHeight="1" x14ac:dyDescent="0.25">
      <c r="B14" s="1" t="s">
        <v>11</v>
      </c>
      <c r="D14" s="1" t="s">
        <v>487</v>
      </c>
      <c r="F14" s="1" t="s">
        <v>352</v>
      </c>
      <c r="G14" s="18" t="s">
        <v>293</v>
      </c>
    </row>
    <row r="15" spans="1:7" ht="15" customHeight="1" x14ac:dyDescent="0.25">
      <c r="B15" s="1" t="s">
        <v>12</v>
      </c>
      <c r="G15" s="19" t="s">
        <v>294</v>
      </c>
    </row>
    <row r="16" spans="1:7" ht="15" customHeight="1" x14ac:dyDescent="0.25">
      <c r="B16" s="1" t="s">
        <v>13</v>
      </c>
      <c r="D16" s="2" t="s">
        <v>489</v>
      </c>
      <c r="F16" s="2" t="s">
        <v>389</v>
      </c>
      <c r="G16" s="19" t="s">
        <v>295</v>
      </c>
    </row>
    <row r="17" spans="2:7" ht="15" customHeight="1" x14ac:dyDescent="0.25">
      <c r="B17" s="1" t="s">
        <v>14</v>
      </c>
      <c r="D17" s="1" t="s">
        <v>353</v>
      </c>
      <c r="F17" s="1" t="s">
        <v>395</v>
      </c>
      <c r="G17" s="19" t="s">
        <v>296</v>
      </c>
    </row>
    <row r="18" spans="2:7" ht="15" customHeight="1" x14ac:dyDescent="0.25">
      <c r="B18" s="1" t="s">
        <v>15</v>
      </c>
      <c r="D18" s="1" t="s">
        <v>354</v>
      </c>
      <c r="F18" s="1" t="s">
        <v>676</v>
      </c>
      <c r="G18" s="19" t="s">
        <v>297</v>
      </c>
    </row>
    <row r="19" spans="2:7" ht="15" customHeight="1" x14ac:dyDescent="0.25">
      <c r="B19" s="1" t="s">
        <v>653</v>
      </c>
      <c r="D19" s="1" t="s">
        <v>490</v>
      </c>
    </row>
    <row r="20" spans="2:7" ht="15" customHeight="1" x14ac:dyDescent="0.25">
      <c r="B20" s="1" t="s">
        <v>654</v>
      </c>
      <c r="F20" s="2" t="s">
        <v>396</v>
      </c>
      <c r="G20" s="2" t="s">
        <v>298</v>
      </c>
    </row>
    <row r="21" spans="2:7" ht="15" customHeight="1" x14ac:dyDescent="0.25">
      <c r="B21" s="1" t="s">
        <v>655</v>
      </c>
      <c r="F21" s="1" t="s">
        <v>397</v>
      </c>
      <c r="G21" s="1" t="s">
        <v>299</v>
      </c>
    </row>
    <row r="22" spans="2:7" ht="15" customHeight="1" x14ac:dyDescent="0.25">
      <c r="B22" s="1" t="s">
        <v>16</v>
      </c>
      <c r="F22" s="1" t="s">
        <v>398</v>
      </c>
      <c r="G22" s="1" t="s">
        <v>300</v>
      </c>
    </row>
    <row r="23" spans="2:7" ht="15" customHeight="1" x14ac:dyDescent="0.25">
      <c r="B23" s="1" t="s">
        <v>17</v>
      </c>
      <c r="F23" s="1" t="s">
        <v>399</v>
      </c>
      <c r="G23" s="1" t="s">
        <v>301</v>
      </c>
    </row>
    <row r="24" spans="2:7" ht="15" customHeight="1" x14ac:dyDescent="0.25">
      <c r="B24" s="1" t="s">
        <v>18</v>
      </c>
      <c r="F24" s="1" t="s">
        <v>400</v>
      </c>
      <c r="G24" s="1" t="s">
        <v>302</v>
      </c>
    </row>
    <row r="25" spans="2:7" ht="15" customHeight="1" x14ac:dyDescent="0.25">
      <c r="B25" s="1" t="s">
        <v>19</v>
      </c>
      <c r="F25" s="1" t="s">
        <v>401</v>
      </c>
      <c r="G25" s="1" t="s">
        <v>309</v>
      </c>
    </row>
    <row r="26" spans="2:7" ht="15" customHeight="1" x14ac:dyDescent="0.25">
      <c r="B26" s="1" t="s">
        <v>656</v>
      </c>
      <c r="G26" s="1" t="s">
        <v>310</v>
      </c>
    </row>
    <row r="27" spans="2:7" ht="15" customHeight="1" x14ac:dyDescent="0.25">
      <c r="B27" s="1" t="s">
        <v>20</v>
      </c>
    </row>
    <row r="28" spans="2:7" ht="15" customHeight="1" x14ac:dyDescent="0.25">
      <c r="B28" s="1" t="s">
        <v>21</v>
      </c>
      <c r="G28" s="18" t="s">
        <v>311</v>
      </c>
    </row>
    <row r="29" spans="2:7" ht="15" customHeight="1" x14ac:dyDescent="0.25">
      <c r="B29" s="1" t="s">
        <v>22</v>
      </c>
      <c r="G29" s="19" t="s">
        <v>312</v>
      </c>
    </row>
    <row r="30" spans="2:7" ht="15" customHeight="1" x14ac:dyDescent="0.25">
      <c r="B30" s="1" t="s">
        <v>23</v>
      </c>
      <c r="G30" s="19" t="s">
        <v>313</v>
      </c>
    </row>
    <row r="31" spans="2:7" ht="15" customHeight="1" x14ac:dyDescent="0.25">
      <c r="B31" s="1" t="s">
        <v>24</v>
      </c>
      <c r="G31" s="19" t="s">
        <v>314</v>
      </c>
    </row>
    <row r="32" spans="2:7" ht="15" customHeight="1" x14ac:dyDescent="0.25">
      <c r="B32" s="1" t="s">
        <v>25</v>
      </c>
      <c r="G32" s="19" t="s">
        <v>315</v>
      </c>
    </row>
    <row r="33" spans="2:7" ht="15" customHeight="1" x14ac:dyDescent="0.25">
      <c r="B33" s="1" t="s">
        <v>26</v>
      </c>
      <c r="G33" s="19" t="s">
        <v>316</v>
      </c>
    </row>
    <row r="34" spans="2:7" ht="15" customHeight="1" x14ac:dyDescent="0.25">
      <c r="B34" s="1" t="s">
        <v>27</v>
      </c>
      <c r="G34" s="19" t="s">
        <v>317</v>
      </c>
    </row>
    <row r="35" spans="2:7" ht="15" customHeight="1" x14ac:dyDescent="0.25">
      <c r="B35" s="1" t="s">
        <v>28</v>
      </c>
      <c r="G35" s="19" t="s">
        <v>318</v>
      </c>
    </row>
    <row r="36" spans="2:7" ht="15" customHeight="1" x14ac:dyDescent="0.25">
      <c r="B36" s="1" t="s">
        <v>29</v>
      </c>
    </row>
    <row r="37" spans="2:7" ht="15" customHeight="1" x14ac:dyDescent="0.25">
      <c r="B37" s="1" t="s">
        <v>30</v>
      </c>
    </row>
    <row r="38" spans="2:7" ht="15" customHeight="1" x14ac:dyDescent="0.25">
      <c r="B38" s="1" t="s">
        <v>31</v>
      </c>
    </row>
    <row r="39" spans="2:7" ht="15" customHeight="1" x14ac:dyDescent="0.25">
      <c r="B39" s="1" t="s">
        <v>32</v>
      </c>
    </row>
    <row r="40" spans="2:7" ht="15" customHeight="1" x14ac:dyDescent="0.25">
      <c r="B40" s="1" t="s">
        <v>33</v>
      </c>
    </row>
    <row r="41" spans="2:7" ht="15" customHeight="1" x14ac:dyDescent="0.25">
      <c r="B41" s="1" t="s">
        <v>34</v>
      </c>
    </row>
    <row r="42" spans="2:7" ht="15" customHeight="1" x14ac:dyDescent="0.25">
      <c r="B42" s="1" t="s">
        <v>35</v>
      </c>
    </row>
    <row r="43" spans="2:7" ht="15" customHeight="1" x14ac:dyDescent="0.25">
      <c r="B43" s="1" t="s">
        <v>36</v>
      </c>
    </row>
    <row r="44" spans="2:7" ht="15" customHeight="1" x14ac:dyDescent="0.25">
      <c r="B44" s="1" t="s">
        <v>37</v>
      </c>
    </row>
    <row r="45" spans="2:7" ht="15" customHeight="1" x14ac:dyDescent="0.25">
      <c r="B45" s="1" t="s">
        <v>38</v>
      </c>
    </row>
    <row r="46" spans="2:7" ht="15" customHeight="1" x14ac:dyDescent="0.25">
      <c r="B46" s="1" t="s">
        <v>39</v>
      </c>
    </row>
    <row r="47" spans="2:7" ht="15" customHeight="1" x14ac:dyDescent="0.25">
      <c r="B47" s="1" t="s">
        <v>40</v>
      </c>
    </row>
    <row r="48" spans="2:7" ht="15" customHeight="1" x14ac:dyDescent="0.25">
      <c r="B48" s="1" t="s">
        <v>41</v>
      </c>
    </row>
    <row r="49" spans="2:2" ht="15" customHeight="1" x14ac:dyDescent="0.25">
      <c r="B49" s="1" t="s">
        <v>42</v>
      </c>
    </row>
    <row r="50" spans="2:2" ht="15" customHeight="1" x14ac:dyDescent="0.25">
      <c r="B50" s="1" t="s">
        <v>43</v>
      </c>
    </row>
    <row r="51" spans="2:2" ht="15" customHeight="1" x14ac:dyDescent="0.25">
      <c r="B51" s="1" t="s">
        <v>44</v>
      </c>
    </row>
    <row r="52" spans="2:2" ht="15" customHeight="1" x14ac:dyDescent="0.25">
      <c r="B52" s="1" t="s">
        <v>45</v>
      </c>
    </row>
    <row r="53" spans="2:2" ht="15" customHeight="1" x14ac:dyDescent="0.25">
      <c r="B53" s="1" t="s">
        <v>46</v>
      </c>
    </row>
    <row r="54" spans="2:2" ht="15" customHeight="1" x14ac:dyDescent="0.25">
      <c r="B54" s="1" t="s">
        <v>47</v>
      </c>
    </row>
    <row r="55" spans="2:2" ht="15" customHeight="1" x14ac:dyDescent="0.25">
      <c r="B55" s="1" t="s">
        <v>48</v>
      </c>
    </row>
    <row r="56" spans="2:2" ht="15" customHeight="1" x14ac:dyDescent="0.25">
      <c r="B56" s="1" t="s">
        <v>49</v>
      </c>
    </row>
    <row r="57" spans="2:2" ht="15" customHeight="1" x14ac:dyDescent="0.25">
      <c r="B57" s="1" t="s">
        <v>50</v>
      </c>
    </row>
    <row r="58" spans="2:2" ht="15" customHeight="1" x14ac:dyDescent="0.25">
      <c r="B58" s="1" t="s">
        <v>666</v>
      </c>
    </row>
    <row r="59" spans="2:2" ht="15" customHeight="1" x14ac:dyDescent="0.25">
      <c r="B59" s="1" t="s">
        <v>667</v>
      </c>
    </row>
    <row r="60" spans="2:2" ht="15" customHeight="1" x14ac:dyDescent="0.25">
      <c r="B60" s="1" t="s">
        <v>668</v>
      </c>
    </row>
    <row r="61" spans="2:2" ht="15" customHeight="1" x14ac:dyDescent="0.25">
      <c r="B61" s="1" t="s">
        <v>662</v>
      </c>
    </row>
    <row r="62" spans="2:2" ht="15" customHeight="1" x14ac:dyDescent="0.25">
      <c r="B62" s="1" t="s">
        <v>659</v>
      </c>
    </row>
    <row r="63" spans="2:2" ht="15" customHeight="1" x14ac:dyDescent="0.25">
      <c r="B63" s="1" t="s">
        <v>664</v>
      </c>
    </row>
    <row r="64" spans="2:2" ht="15" customHeight="1" x14ac:dyDescent="0.25">
      <c r="B64" s="1" t="s">
        <v>663</v>
      </c>
    </row>
    <row r="65" spans="2:2" ht="15" customHeight="1" x14ac:dyDescent="0.25">
      <c r="B65" s="1" t="s">
        <v>665</v>
      </c>
    </row>
  </sheetData>
  <sortState xmlns:xlrd2="http://schemas.microsoft.com/office/spreadsheetml/2017/richdata2"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GX2"/>
  <sheetViews>
    <sheetView workbookViewId="0">
      <selection activeCell="A2" sqref="A2"/>
    </sheetView>
  </sheetViews>
  <sheetFormatPr defaultColWidth="9.140625" defaultRowHeight="15" customHeight="1" x14ac:dyDescent="0.25"/>
  <cols>
    <col min="1" max="1" width="6.28515625" style="1" bestFit="1" customWidth="1"/>
    <col min="2" max="2" width="9.7109375" style="1" bestFit="1" customWidth="1"/>
    <col min="3" max="3" width="6.28515625" style="1" bestFit="1" customWidth="1"/>
    <col min="4" max="4" width="15.140625" style="1" bestFit="1" customWidth="1"/>
    <col min="5" max="5" width="18.140625" style="1" bestFit="1" customWidth="1"/>
    <col min="6" max="6" width="19.140625" style="1" bestFit="1" customWidth="1"/>
    <col min="7" max="7" width="14.5703125" style="1" bestFit="1" customWidth="1"/>
    <col min="8" max="8" width="20.85546875" style="1" bestFit="1" customWidth="1"/>
    <col min="9" max="9" width="16.7109375" style="1" bestFit="1" customWidth="1"/>
    <col min="10" max="10" width="20.5703125" style="1" bestFit="1" customWidth="1"/>
    <col min="11" max="11" width="21.7109375" style="1" bestFit="1" customWidth="1"/>
    <col min="12" max="12" width="20.42578125" style="1" bestFit="1" customWidth="1"/>
    <col min="13" max="13" width="16.28515625" style="1" bestFit="1" customWidth="1"/>
    <col min="14" max="14" width="20.140625" style="1" bestFit="1" customWidth="1"/>
    <col min="15" max="15" width="21.140625" style="1" bestFit="1" customWidth="1"/>
    <col min="16" max="16" width="23.7109375" style="1" bestFit="1" customWidth="1"/>
    <col min="17" max="17" width="10.7109375" style="1" bestFit="1" customWidth="1"/>
    <col min="18" max="18" width="21.7109375" style="1" bestFit="1" customWidth="1"/>
    <col min="19" max="19" width="9" style="1" bestFit="1" customWidth="1"/>
    <col min="20" max="20" width="9.28515625" style="1" bestFit="1" customWidth="1"/>
    <col min="21" max="21" width="4.42578125" style="1" bestFit="1" customWidth="1"/>
    <col min="22" max="22" width="6.7109375" style="1" bestFit="1" customWidth="1"/>
    <col min="23" max="23" width="4.7109375" style="1" bestFit="1" customWidth="1"/>
    <col min="24" max="24" width="13.85546875" style="1" bestFit="1" customWidth="1"/>
    <col min="25" max="25" width="23" style="1" bestFit="1" customWidth="1"/>
    <col min="26" max="26" width="12.28515625" style="1" bestFit="1" customWidth="1"/>
    <col min="27" max="27" width="23" style="1" bestFit="1" customWidth="1"/>
    <col min="28" max="28" width="12.28515625" style="1" bestFit="1" customWidth="1"/>
    <col min="29" max="29" width="23" style="1" bestFit="1" customWidth="1"/>
    <col min="30" max="30" width="12.28515625" style="1" bestFit="1" customWidth="1"/>
    <col min="31" max="31" width="27.140625" style="1" bestFit="1" customWidth="1"/>
    <col min="32" max="32" width="26.28515625" style="1" bestFit="1" customWidth="1"/>
    <col min="33" max="33" width="27.140625" style="1" bestFit="1" customWidth="1"/>
    <col min="34" max="34" width="24.5703125" style="1" bestFit="1" customWidth="1"/>
    <col min="35" max="35" width="28" style="1" bestFit="1" customWidth="1"/>
    <col min="36" max="36" width="26.28515625" style="1" bestFit="1" customWidth="1"/>
    <col min="37" max="37" width="27.140625" style="1" bestFit="1" customWidth="1"/>
    <col min="38" max="38" width="24.5703125" style="1" bestFit="1" customWidth="1"/>
    <col min="39" max="39" width="18.140625" style="1" bestFit="1" customWidth="1"/>
    <col min="40" max="40" width="16.28515625" style="1" bestFit="1" customWidth="1"/>
    <col min="41" max="41" width="21.42578125" style="1" bestFit="1" customWidth="1"/>
    <col min="42" max="42" width="13.5703125" style="1" bestFit="1" customWidth="1"/>
    <col min="43" max="43" width="21.85546875" style="1" bestFit="1" customWidth="1"/>
    <col min="44" max="44" width="22.42578125" style="1" bestFit="1" customWidth="1"/>
    <col min="45" max="45" width="32.7109375" style="1" bestFit="1" customWidth="1"/>
    <col min="46" max="46" width="23" style="1" bestFit="1" customWidth="1"/>
    <col min="47" max="47" width="15.140625" style="1" bestFit="1" customWidth="1"/>
    <col min="48" max="48" width="23.42578125" style="1" bestFit="1" customWidth="1"/>
    <col min="49" max="49" width="18.140625" style="1" bestFit="1" customWidth="1"/>
    <col min="50" max="50" width="16.28515625" style="1" bestFit="1" customWidth="1"/>
    <col min="51" max="51" width="21.42578125" style="1" bestFit="1" customWidth="1"/>
    <col min="52" max="52" width="13.5703125" style="1" bestFit="1" customWidth="1"/>
    <col min="53" max="53" width="21.85546875" style="1" bestFit="1" customWidth="1"/>
    <col min="54" max="54" width="22.42578125" style="1" bestFit="1" customWidth="1"/>
    <col min="55" max="55" width="32.7109375" style="1" bestFit="1" customWidth="1"/>
    <col min="56" max="56" width="23" style="1" bestFit="1" customWidth="1"/>
    <col min="57" max="57" width="15.140625" style="1" bestFit="1" customWidth="1"/>
    <col min="58" max="58" width="23.42578125" style="1" bestFit="1" customWidth="1"/>
    <col min="59" max="59" width="17.42578125" style="1" bestFit="1" customWidth="1"/>
    <col min="60" max="60" width="20.42578125" style="1" bestFit="1" customWidth="1"/>
    <col min="61" max="61" width="12.5703125" style="1" bestFit="1" customWidth="1"/>
    <col min="62" max="62" width="20.85546875" style="1" bestFit="1" customWidth="1"/>
    <col min="63" max="63" width="21.5703125" style="1" bestFit="1" customWidth="1"/>
    <col min="64" max="64" width="15.28515625" style="1" bestFit="1" customWidth="1"/>
    <col min="65" max="65" width="20.7109375" style="1" bestFit="1" customWidth="1"/>
    <col min="66" max="66" width="12.85546875" style="1" bestFit="1" customWidth="1"/>
    <col min="67" max="67" width="21.140625" style="1" bestFit="1" customWidth="1"/>
    <col min="68" max="68" width="21.85546875" style="1" bestFit="1" customWidth="1"/>
    <col min="69" max="69" width="30.7109375" style="1" bestFit="1" customWidth="1"/>
    <col min="70" max="70" width="29" style="1" bestFit="1" customWidth="1"/>
    <col min="71" max="71" width="39.85546875" style="1" bestFit="1" customWidth="1"/>
    <col min="72" max="72" width="34.42578125" style="1" bestFit="1" customWidth="1"/>
    <col min="73" max="73" width="35.42578125" style="1" bestFit="1" customWidth="1"/>
    <col min="74" max="74" width="23.42578125" style="1" bestFit="1" customWidth="1"/>
    <col min="75" max="75" width="22.140625" style="1" bestFit="1" customWidth="1"/>
    <col min="76" max="76" width="22" style="1" bestFit="1" customWidth="1"/>
    <col min="77" max="77" width="16.28515625" style="1" bestFit="1" customWidth="1"/>
    <col min="78" max="78" width="35.28515625" style="1" bestFit="1" customWidth="1"/>
    <col min="79" max="79" width="28.7109375" style="1" bestFit="1" customWidth="1"/>
    <col min="80" max="80" width="30.7109375" style="1" bestFit="1" customWidth="1"/>
    <col min="81" max="81" width="29" style="1" bestFit="1" customWidth="1"/>
    <col min="82" max="82" width="39.85546875" style="1" bestFit="1" customWidth="1"/>
    <col min="83" max="83" width="34.42578125" style="1" bestFit="1" customWidth="1"/>
    <col min="84" max="84" width="35.42578125" style="1" bestFit="1" customWidth="1"/>
    <col min="85" max="85" width="23.42578125" style="1" bestFit="1" customWidth="1"/>
    <col min="86" max="86" width="22.140625" style="1" bestFit="1" customWidth="1"/>
    <col min="87" max="87" width="22" style="1" bestFit="1" customWidth="1"/>
    <col min="88" max="88" width="16.28515625" style="1" bestFit="1" customWidth="1"/>
    <col min="89" max="89" width="35.28515625" style="1" bestFit="1" customWidth="1"/>
    <col min="90" max="90" width="28.7109375" style="1" bestFit="1" customWidth="1"/>
    <col min="91" max="91" width="30.7109375" style="1" bestFit="1" customWidth="1"/>
    <col min="92" max="92" width="29" style="1" bestFit="1" customWidth="1"/>
    <col min="93" max="93" width="39.85546875" style="1" bestFit="1" customWidth="1"/>
    <col min="94" max="94" width="34.42578125" style="1" bestFit="1" customWidth="1"/>
    <col min="95" max="95" width="35.42578125" style="1" bestFit="1" customWidth="1"/>
    <col min="96" max="96" width="23.42578125" style="1" bestFit="1" customWidth="1"/>
    <col min="97" max="97" width="22.140625" style="1" bestFit="1" customWidth="1"/>
    <col min="98" max="98" width="22" style="1" bestFit="1" customWidth="1"/>
    <col min="99" max="99" width="16.28515625" style="1" bestFit="1" customWidth="1"/>
    <col min="100" max="100" width="35.28515625" style="1" bestFit="1" customWidth="1"/>
    <col min="101" max="101" width="28.7109375" style="1" bestFit="1" customWidth="1"/>
    <col min="102" max="102" width="30.7109375" style="1" bestFit="1" customWidth="1"/>
    <col min="103" max="103" width="29" style="1" bestFit="1" customWidth="1"/>
    <col min="104" max="104" width="39.85546875" style="1" bestFit="1" customWidth="1"/>
    <col min="105" max="105" width="34.42578125" style="1" bestFit="1" customWidth="1"/>
    <col min="106" max="106" width="35.42578125" style="1" bestFit="1" customWidth="1"/>
    <col min="107" max="107" width="23.42578125" style="1" bestFit="1" customWidth="1"/>
    <col min="108" max="108" width="22.140625" style="1" bestFit="1" customWidth="1"/>
    <col min="109" max="109" width="22" style="1" bestFit="1" customWidth="1"/>
    <col min="110" max="110" width="16.28515625" style="1" bestFit="1" customWidth="1"/>
    <col min="111" max="111" width="35.28515625" style="1" bestFit="1" customWidth="1"/>
    <col min="112" max="112" width="28.7109375" style="1" bestFit="1" customWidth="1"/>
    <col min="113" max="113" width="30.7109375" style="1" bestFit="1" customWidth="1"/>
    <col min="114" max="114" width="29" style="1" bestFit="1" customWidth="1"/>
    <col min="115" max="115" width="39.85546875" style="1" bestFit="1" customWidth="1"/>
    <col min="116" max="116" width="34.42578125" style="1" bestFit="1" customWidth="1"/>
    <col min="117" max="117" width="35.42578125" style="1" bestFit="1" customWidth="1"/>
    <col min="118" max="118" width="23.42578125" style="1" bestFit="1" customWidth="1"/>
    <col min="119" max="119" width="22.140625" style="1" bestFit="1" customWidth="1"/>
    <col min="120" max="120" width="22" style="1" bestFit="1" customWidth="1"/>
    <col min="121" max="121" width="16.28515625" style="1" bestFit="1" customWidth="1"/>
    <col min="122" max="122" width="35.28515625" style="1" bestFit="1" customWidth="1"/>
    <col min="123" max="123" width="28.7109375" style="1" bestFit="1" customWidth="1"/>
    <col min="124" max="124" width="30.7109375" style="1" bestFit="1" customWidth="1"/>
    <col min="125" max="125" width="29" style="1" bestFit="1" customWidth="1"/>
    <col min="126" max="126" width="39.85546875" style="1" bestFit="1" customWidth="1"/>
    <col min="127" max="127" width="34.42578125" style="1" bestFit="1" customWidth="1"/>
    <col min="128" max="128" width="35.42578125" style="1" bestFit="1" customWidth="1"/>
    <col min="129" max="129" width="23.42578125" style="1" bestFit="1" customWidth="1"/>
    <col min="130" max="130" width="22.140625" style="1" bestFit="1" customWidth="1"/>
    <col min="131" max="131" width="22" style="1" bestFit="1" customWidth="1"/>
    <col min="132" max="132" width="16.28515625" style="1" bestFit="1" customWidth="1"/>
    <col min="133" max="133" width="35.28515625" style="1" bestFit="1" customWidth="1"/>
    <col min="134" max="134" width="28.7109375" style="1" bestFit="1" customWidth="1"/>
    <col min="135" max="135" width="30.7109375" style="1" bestFit="1" customWidth="1"/>
    <col min="136" max="136" width="29" style="1" bestFit="1" customWidth="1"/>
    <col min="137" max="137" width="39.85546875" style="1" bestFit="1" customWidth="1"/>
    <col min="138" max="138" width="34.42578125" style="1" bestFit="1" customWidth="1"/>
    <col min="139" max="139" width="35.42578125" style="1" bestFit="1" customWidth="1"/>
    <col min="140" max="140" width="23.42578125" style="1" bestFit="1" customWidth="1"/>
    <col min="141" max="141" width="22.140625" style="1" bestFit="1" customWidth="1"/>
    <col min="142" max="142" width="22" style="1" bestFit="1" customWidth="1"/>
    <col min="143" max="143" width="16.28515625" style="1" bestFit="1" customWidth="1"/>
    <col min="144" max="144" width="35.28515625" style="1" bestFit="1" customWidth="1"/>
    <col min="145" max="145" width="28.7109375" style="1" bestFit="1" customWidth="1"/>
    <col min="146" max="146" width="30.7109375" style="1" bestFit="1" customWidth="1"/>
    <col min="147" max="147" width="29" style="1" bestFit="1" customWidth="1"/>
    <col min="148" max="148" width="39.85546875" style="1" bestFit="1" customWidth="1"/>
    <col min="149" max="149" width="34.42578125" style="1" bestFit="1" customWidth="1"/>
    <col min="150" max="150" width="35.42578125" style="1" bestFit="1" customWidth="1"/>
    <col min="151" max="151" width="23.42578125" style="1" bestFit="1" customWidth="1"/>
    <col min="152" max="152" width="22.140625" style="1" bestFit="1" customWidth="1"/>
    <col min="153" max="153" width="22" style="1" bestFit="1" customWidth="1"/>
    <col min="154" max="154" width="16.28515625" style="1" bestFit="1" customWidth="1"/>
    <col min="155" max="155" width="35.28515625" style="1" bestFit="1" customWidth="1"/>
    <col min="156" max="156" width="28.7109375" style="1" bestFit="1" customWidth="1"/>
    <col min="157" max="157" width="30.7109375" style="1" bestFit="1" customWidth="1"/>
    <col min="158" max="158" width="29" style="1" bestFit="1" customWidth="1"/>
    <col min="159" max="159" width="39.85546875" style="1" bestFit="1" customWidth="1"/>
    <col min="160" max="160" width="34.42578125" style="1" bestFit="1" customWidth="1"/>
    <col min="161" max="161" width="35.42578125" style="1" bestFit="1" customWidth="1"/>
    <col min="162" max="162" width="23.42578125" style="1" bestFit="1" customWidth="1"/>
    <col min="163" max="163" width="22.140625" style="1" bestFit="1" customWidth="1"/>
    <col min="164" max="164" width="22" style="1" bestFit="1" customWidth="1"/>
    <col min="165" max="165" width="16.28515625" style="1" bestFit="1" customWidth="1"/>
    <col min="166" max="166" width="35.28515625" style="1" bestFit="1" customWidth="1"/>
    <col min="167" max="167" width="28.7109375" style="1" bestFit="1" customWidth="1"/>
    <col min="168" max="168" width="31.7109375" style="1" bestFit="1" customWidth="1"/>
    <col min="169" max="169" width="30.140625" style="1" bestFit="1" customWidth="1"/>
    <col min="170" max="170" width="40.85546875" style="1" bestFit="1" customWidth="1"/>
    <col min="171" max="171" width="35.42578125" style="1" bestFit="1" customWidth="1"/>
    <col min="172" max="172" width="36.42578125" style="1" bestFit="1" customWidth="1"/>
    <col min="173" max="173" width="24.42578125" style="1" bestFit="1" customWidth="1"/>
    <col min="174" max="174" width="23.140625" style="1" bestFit="1" customWidth="1"/>
    <col min="175" max="175" width="23" style="1" bestFit="1" customWidth="1"/>
    <col min="176" max="176" width="17.42578125" style="1" bestFit="1" customWidth="1"/>
    <col min="177" max="177" width="36.28515625" style="1" bestFit="1" customWidth="1"/>
    <col min="178" max="178" width="29.85546875" style="1" bestFit="1" customWidth="1"/>
    <col min="179" max="179" width="20.5703125" style="1" bestFit="1" customWidth="1"/>
    <col min="180" max="180" width="12.7109375" style="1" bestFit="1" customWidth="1"/>
    <col min="181" max="181" width="14.85546875" style="1" bestFit="1" customWidth="1"/>
    <col min="182" max="182" width="21.140625" style="1" bestFit="1" customWidth="1"/>
    <col min="183" max="183" width="38.28515625" style="1" bestFit="1" customWidth="1"/>
    <col min="184" max="184" width="11" style="1" bestFit="1" customWidth="1"/>
    <col min="185" max="185" width="31.28515625" style="1" bestFit="1" customWidth="1"/>
    <col min="186" max="186" width="44" style="1" bestFit="1" customWidth="1"/>
    <col min="187" max="187" width="20.5703125" style="1" bestFit="1" customWidth="1"/>
    <col min="188" max="188" width="12.7109375" style="1" bestFit="1" customWidth="1"/>
    <col min="189" max="189" width="14.85546875" style="1" bestFit="1" customWidth="1"/>
    <col min="190" max="190" width="21.140625" style="1" bestFit="1" customWidth="1"/>
    <col min="191" max="191" width="38.28515625" style="1" bestFit="1" customWidth="1"/>
    <col min="192" max="192" width="11" style="1" bestFit="1" customWidth="1"/>
    <col min="193" max="193" width="31.28515625" style="1" bestFit="1" customWidth="1"/>
    <col min="194" max="194" width="44" style="1" bestFit="1" customWidth="1"/>
    <col min="195" max="195" width="20.5703125" style="1" bestFit="1" customWidth="1"/>
    <col min="196" max="196" width="12.7109375" style="1" bestFit="1" customWidth="1"/>
    <col min="197" max="197" width="14.85546875" style="1" bestFit="1" customWidth="1"/>
    <col min="198" max="198" width="21.140625" style="1" bestFit="1" customWidth="1"/>
    <col min="199" max="199" width="38.28515625" style="1" bestFit="1" customWidth="1"/>
    <col min="200" max="200" width="11" style="1" bestFit="1" customWidth="1"/>
    <col min="201" max="201" width="31.28515625" style="1" bestFit="1" customWidth="1"/>
    <col min="202" max="202" width="44" style="1" bestFit="1" customWidth="1"/>
    <col min="203" max="203" width="33.5703125" style="1" bestFit="1" customWidth="1"/>
    <col min="204" max="204" width="40.7109375" style="1" bestFit="1" customWidth="1"/>
    <col min="205" max="205" width="33.5703125" style="1" bestFit="1" customWidth="1"/>
    <col min="206" max="206" width="40.7109375" style="1" bestFit="1" customWidth="1"/>
    <col min="207" max="16384" width="9.140625" style="1"/>
  </cols>
  <sheetData>
    <row r="1" spans="1:206" ht="15" customHeight="1" x14ac:dyDescent="0.25">
      <c r="A1" s="6" t="s">
        <v>60</v>
      </c>
      <c r="B1" s="6" t="s">
        <v>61</v>
      </c>
      <c r="C1" s="6" t="s">
        <v>112</v>
      </c>
      <c r="D1" s="6" t="s">
        <v>62</v>
      </c>
      <c r="E1" s="6" t="s">
        <v>63</v>
      </c>
      <c r="F1" s="6" t="s">
        <v>496</v>
      </c>
      <c r="G1" s="6" t="s">
        <v>497</v>
      </c>
      <c r="H1" s="6" t="s">
        <v>66</v>
      </c>
      <c r="I1" s="6" t="s">
        <v>65</v>
      </c>
      <c r="J1" s="6" t="s">
        <v>64</v>
      </c>
      <c r="K1" s="6" t="s">
        <v>498</v>
      </c>
      <c r="L1" s="6" t="s">
        <v>67</v>
      </c>
      <c r="M1" s="6" t="s">
        <v>69</v>
      </c>
      <c r="N1" s="6" t="s">
        <v>68</v>
      </c>
      <c r="O1" s="6" t="s">
        <v>499</v>
      </c>
      <c r="P1" s="6" t="s">
        <v>185</v>
      </c>
      <c r="Q1" s="6" t="s">
        <v>70</v>
      </c>
      <c r="R1" s="6" t="s">
        <v>76</v>
      </c>
      <c r="S1" s="6" t="s">
        <v>71</v>
      </c>
      <c r="T1" s="6" t="s">
        <v>72</v>
      </c>
      <c r="U1" s="6" t="s">
        <v>73</v>
      </c>
      <c r="V1" s="6" t="s">
        <v>74</v>
      </c>
      <c r="W1" s="6" t="s">
        <v>75</v>
      </c>
      <c r="X1" s="6" t="s">
        <v>124</v>
      </c>
      <c r="Y1" s="6" t="s">
        <v>126</v>
      </c>
      <c r="Z1" s="6" t="s">
        <v>127</v>
      </c>
      <c r="AA1" s="6" t="s">
        <v>128</v>
      </c>
      <c r="AB1" s="6" t="s">
        <v>129</v>
      </c>
      <c r="AC1" s="6" t="s">
        <v>130</v>
      </c>
      <c r="AD1" s="6" t="s">
        <v>131</v>
      </c>
      <c r="AE1" s="6" t="s">
        <v>353</v>
      </c>
      <c r="AF1" s="6" t="s">
        <v>355</v>
      </c>
      <c r="AG1" s="6" t="s">
        <v>356</v>
      </c>
      <c r="AH1" s="6" t="s">
        <v>474</v>
      </c>
      <c r="AI1" s="6" t="s">
        <v>354</v>
      </c>
      <c r="AJ1" s="6" t="s">
        <v>357</v>
      </c>
      <c r="AK1" s="6" t="s">
        <v>358</v>
      </c>
      <c r="AL1" s="6" t="s">
        <v>475</v>
      </c>
      <c r="AM1" s="6" t="s">
        <v>506</v>
      </c>
      <c r="AN1" s="6" t="s">
        <v>427</v>
      </c>
      <c r="AO1" s="6" t="s">
        <v>507</v>
      </c>
      <c r="AP1" s="6" t="s">
        <v>508</v>
      </c>
      <c r="AQ1" s="6" t="s">
        <v>509</v>
      </c>
      <c r="AR1" s="6" t="s">
        <v>510</v>
      </c>
      <c r="AS1" s="6" t="s">
        <v>500</v>
      </c>
      <c r="AT1" s="6" t="s">
        <v>502</v>
      </c>
      <c r="AU1" s="6" t="s">
        <v>503</v>
      </c>
      <c r="AV1" s="6" t="s">
        <v>504</v>
      </c>
      <c r="AW1" s="6" t="s">
        <v>505</v>
      </c>
      <c r="AX1" s="6" t="s">
        <v>428</v>
      </c>
      <c r="AY1" s="6" t="s">
        <v>511</v>
      </c>
      <c r="AZ1" s="6" t="s">
        <v>512</v>
      </c>
      <c r="BA1" s="6" t="s">
        <v>513</v>
      </c>
      <c r="BB1" s="6" t="s">
        <v>514</v>
      </c>
      <c r="BC1" s="6" t="s">
        <v>501</v>
      </c>
      <c r="BD1" s="6" t="s">
        <v>515</v>
      </c>
      <c r="BE1" s="6" t="s">
        <v>516</v>
      </c>
      <c r="BF1" s="6" t="s">
        <v>517</v>
      </c>
      <c r="BG1" s="6" t="s">
        <v>360</v>
      </c>
      <c r="BH1" s="6" t="s">
        <v>518</v>
      </c>
      <c r="BI1" s="6" t="s">
        <v>519</v>
      </c>
      <c r="BJ1" s="6" t="s">
        <v>520</v>
      </c>
      <c r="BK1" s="6" t="s">
        <v>521</v>
      </c>
      <c r="BL1" s="6" t="s">
        <v>361</v>
      </c>
      <c r="BM1" s="6" t="s">
        <v>522</v>
      </c>
      <c r="BN1" s="6" t="s">
        <v>523</v>
      </c>
      <c r="BO1" s="6" t="s">
        <v>524</v>
      </c>
      <c r="BP1" s="6" t="s">
        <v>525</v>
      </c>
      <c r="BQ1" s="6" t="s">
        <v>528</v>
      </c>
      <c r="BR1" s="6" t="s">
        <v>529</v>
      </c>
      <c r="BS1" s="6" t="s">
        <v>377</v>
      </c>
      <c r="BT1" s="6" t="s">
        <v>530</v>
      </c>
      <c r="BU1" s="6" t="s">
        <v>531</v>
      </c>
      <c r="BV1" s="6" t="s">
        <v>532</v>
      </c>
      <c r="BW1" s="6" t="s">
        <v>533</v>
      </c>
      <c r="BX1" s="6" t="s">
        <v>534</v>
      </c>
      <c r="BY1" s="6" t="s">
        <v>535</v>
      </c>
      <c r="BZ1" s="17" t="s">
        <v>536</v>
      </c>
      <c r="CA1" s="17" t="s">
        <v>537</v>
      </c>
      <c r="CB1" s="6" t="s">
        <v>538</v>
      </c>
      <c r="CC1" s="6" t="s">
        <v>539</v>
      </c>
      <c r="CD1" s="6" t="s">
        <v>378</v>
      </c>
      <c r="CE1" s="6" t="s">
        <v>540</v>
      </c>
      <c r="CF1" s="6" t="s">
        <v>541</v>
      </c>
      <c r="CG1" s="6" t="s">
        <v>542</v>
      </c>
      <c r="CH1" s="6" t="s">
        <v>543</v>
      </c>
      <c r="CI1" s="6" t="s">
        <v>544</v>
      </c>
      <c r="CJ1" s="6" t="s">
        <v>545</v>
      </c>
      <c r="CK1" s="17" t="s">
        <v>546</v>
      </c>
      <c r="CL1" s="17" t="s">
        <v>547</v>
      </c>
      <c r="CM1" s="6" t="s">
        <v>548</v>
      </c>
      <c r="CN1" s="6" t="s">
        <v>549</v>
      </c>
      <c r="CO1" s="6" t="s">
        <v>379</v>
      </c>
      <c r="CP1" s="6" t="s">
        <v>550</v>
      </c>
      <c r="CQ1" s="6" t="s">
        <v>551</v>
      </c>
      <c r="CR1" s="6" t="s">
        <v>552</v>
      </c>
      <c r="CS1" s="6" t="s">
        <v>553</v>
      </c>
      <c r="CT1" s="6" t="s">
        <v>554</v>
      </c>
      <c r="CU1" s="6" t="s">
        <v>555</v>
      </c>
      <c r="CV1" s="17" t="s">
        <v>556</v>
      </c>
      <c r="CW1" s="17" t="s">
        <v>557</v>
      </c>
      <c r="CX1" s="6" t="s">
        <v>559</v>
      </c>
      <c r="CY1" s="6" t="s">
        <v>560</v>
      </c>
      <c r="CZ1" s="6" t="s">
        <v>380</v>
      </c>
      <c r="DA1" s="6" t="s">
        <v>561</v>
      </c>
      <c r="DB1" s="6" t="s">
        <v>562</v>
      </c>
      <c r="DC1" s="6" t="s">
        <v>563</v>
      </c>
      <c r="DD1" s="6" t="s">
        <v>564</v>
      </c>
      <c r="DE1" s="6" t="s">
        <v>565</v>
      </c>
      <c r="DF1" s="6" t="s">
        <v>566</v>
      </c>
      <c r="DG1" s="17" t="s">
        <v>567</v>
      </c>
      <c r="DH1" s="17" t="s">
        <v>568</v>
      </c>
      <c r="DI1" s="6" t="s">
        <v>569</v>
      </c>
      <c r="DJ1" s="6" t="s">
        <v>570</v>
      </c>
      <c r="DK1" s="6" t="s">
        <v>381</v>
      </c>
      <c r="DL1" s="6" t="s">
        <v>571</v>
      </c>
      <c r="DM1" s="6" t="s">
        <v>572</v>
      </c>
      <c r="DN1" s="6" t="s">
        <v>573</v>
      </c>
      <c r="DO1" s="6" t="s">
        <v>574</v>
      </c>
      <c r="DP1" s="6" t="s">
        <v>575</v>
      </c>
      <c r="DQ1" s="6" t="s">
        <v>576</v>
      </c>
      <c r="DR1" s="17" t="s">
        <v>577</v>
      </c>
      <c r="DS1" s="17" t="s">
        <v>578</v>
      </c>
      <c r="DT1" s="6" t="s">
        <v>579</v>
      </c>
      <c r="DU1" s="6" t="s">
        <v>580</v>
      </c>
      <c r="DV1" s="6" t="s">
        <v>382</v>
      </c>
      <c r="DW1" s="6" t="s">
        <v>581</v>
      </c>
      <c r="DX1" s="6" t="s">
        <v>582</v>
      </c>
      <c r="DY1" s="6" t="s">
        <v>583</v>
      </c>
      <c r="DZ1" s="6" t="s">
        <v>584</v>
      </c>
      <c r="EA1" s="6" t="s">
        <v>585</v>
      </c>
      <c r="EB1" s="6" t="s">
        <v>586</v>
      </c>
      <c r="EC1" s="17" t="s">
        <v>587</v>
      </c>
      <c r="ED1" s="17" t="s">
        <v>588</v>
      </c>
      <c r="EE1" s="6" t="s">
        <v>589</v>
      </c>
      <c r="EF1" s="6" t="s">
        <v>590</v>
      </c>
      <c r="EG1" s="6" t="s">
        <v>383</v>
      </c>
      <c r="EH1" s="6" t="s">
        <v>591</v>
      </c>
      <c r="EI1" s="6" t="s">
        <v>592</v>
      </c>
      <c r="EJ1" s="6" t="s">
        <v>593</v>
      </c>
      <c r="EK1" s="6" t="s">
        <v>594</v>
      </c>
      <c r="EL1" s="6" t="s">
        <v>595</v>
      </c>
      <c r="EM1" s="6" t="s">
        <v>596</v>
      </c>
      <c r="EN1" s="17" t="s">
        <v>597</v>
      </c>
      <c r="EO1" s="17" t="s">
        <v>598</v>
      </c>
      <c r="EP1" s="6" t="s">
        <v>599</v>
      </c>
      <c r="EQ1" s="6" t="s">
        <v>600</v>
      </c>
      <c r="ER1" s="6" t="s">
        <v>384</v>
      </c>
      <c r="ES1" s="6" t="s">
        <v>601</v>
      </c>
      <c r="ET1" s="6" t="s">
        <v>602</v>
      </c>
      <c r="EU1" s="6" t="s">
        <v>603</v>
      </c>
      <c r="EV1" s="6" t="s">
        <v>604</v>
      </c>
      <c r="EW1" s="6" t="s">
        <v>605</v>
      </c>
      <c r="EX1" s="6" t="s">
        <v>606</v>
      </c>
      <c r="EY1" s="17" t="s">
        <v>607</v>
      </c>
      <c r="EZ1" s="17" t="s">
        <v>608</v>
      </c>
      <c r="FA1" s="6" t="s">
        <v>609</v>
      </c>
      <c r="FB1" s="6" t="s">
        <v>610</v>
      </c>
      <c r="FC1" s="6" t="s">
        <v>385</v>
      </c>
      <c r="FD1" s="6" t="s">
        <v>611</v>
      </c>
      <c r="FE1" s="6" t="s">
        <v>612</v>
      </c>
      <c r="FF1" s="6" t="s">
        <v>613</v>
      </c>
      <c r="FG1" s="6" t="s">
        <v>614</v>
      </c>
      <c r="FH1" s="6" t="s">
        <v>615</v>
      </c>
      <c r="FI1" s="6" t="s">
        <v>616</v>
      </c>
      <c r="FJ1" s="17" t="s">
        <v>617</v>
      </c>
      <c r="FK1" s="17" t="s">
        <v>618</v>
      </c>
      <c r="FL1" s="6" t="s">
        <v>619</v>
      </c>
      <c r="FM1" s="6" t="s">
        <v>620</v>
      </c>
      <c r="FN1" s="6" t="s">
        <v>386</v>
      </c>
      <c r="FO1" s="6" t="s">
        <v>621</v>
      </c>
      <c r="FP1" s="6" t="s">
        <v>622</v>
      </c>
      <c r="FQ1" s="6" t="s">
        <v>623</v>
      </c>
      <c r="FR1" s="6" t="s">
        <v>624</v>
      </c>
      <c r="FS1" s="6" t="s">
        <v>625</v>
      </c>
      <c r="FT1" s="6" t="s">
        <v>626</v>
      </c>
      <c r="FU1" s="17" t="s">
        <v>627</v>
      </c>
      <c r="FV1" s="17" t="s">
        <v>628</v>
      </c>
      <c r="FW1" s="6" t="s">
        <v>629</v>
      </c>
      <c r="FX1" s="6" t="s">
        <v>630</v>
      </c>
      <c r="FY1" s="6" t="s">
        <v>631</v>
      </c>
      <c r="FZ1" s="17" t="s">
        <v>493</v>
      </c>
      <c r="GA1" s="17" t="s">
        <v>632</v>
      </c>
      <c r="GB1" s="6" t="s">
        <v>633</v>
      </c>
      <c r="GC1" s="6" t="s">
        <v>634</v>
      </c>
      <c r="GD1" s="6" t="s">
        <v>635</v>
      </c>
      <c r="GE1" s="6" t="s">
        <v>636</v>
      </c>
      <c r="GF1" s="6" t="s">
        <v>637</v>
      </c>
      <c r="GG1" s="6" t="s">
        <v>638</v>
      </c>
      <c r="GH1" s="17" t="s">
        <v>494</v>
      </c>
      <c r="GI1" s="17" t="s">
        <v>639</v>
      </c>
      <c r="GJ1" s="6" t="s">
        <v>640</v>
      </c>
      <c r="GK1" s="6" t="s">
        <v>641</v>
      </c>
      <c r="GL1" s="6" t="s">
        <v>642</v>
      </c>
      <c r="GM1" s="6" t="s">
        <v>643</v>
      </c>
      <c r="GN1" s="6" t="s">
        <v>644</v>
      </c>
      <c r="GO1" s="6" t="s">
        <v>645</v>
      </c>
      <c r="GP1" s="17" t="s">
        <v>495</v>
      </c>
      <c r="GQ1" s="17" t="s">
        <v>646</v>
      </c>
      <c r="GR1" s="6" t="s">
        <v>647</v>
      </c>
      <c r="GS1" s="6" t="s">
        <v>648</v>
      </c>
      <c r="GT1" s="6" t="s">
        <v>649</v>
      </c>
      <c r="GU1" s="20" t="s">
        <v>650</v>
      </c>
      <c r="GV1" s="20" t="s">
        <v>526</v>
      </c>
      <c r="GW1" s="20" t="s">
        <v>651</v>
      </c>
      <c r="GX1" s="20" t="s">
        <v>527</v>
      </c>
    </row>
    <row r="2" spans="1:206" ht="15" customHeight="1" x14ac:dyDescent="0.25">
      <c r="A2" s="1" t="str">
        <f>nome</f>
        <v>Michele</v>
      </c>
      <c r="B2" s="1" t="str">
        <f>cognome</f>
        <v>Campanella</v>
      </c>
      <c r="C2" s="1" t="str">
        <f>sesso</f>
        <v>M</v>
      </c>
      <c r="D2" s="1">
        <f>stato_nascita</f>
        <v>0</v>
      </c>
      <c r="E2" s="1">
        <f>comune_nascita</f>
        <v>0</v>
      </c>
      <c r="F2" s="1">
        <f>provincia_nascita</f>
        <v>0</v>
      </c>
      <c r="G2" s="1" t="str">
        <f>data_nascita</f>
        <v>1978</v>
      </c>
      <c r="H2" s="1">
        <f>indirizzo_residenza</f>
        <v>0</v>
      </c>
      <c r="I2" s="1">
        <f>cap_residenza</f>
        <v>0</v>
      </c>
      <c r="J2" s="1">
        <f>comune_residenza</f>
        <v>0</v>
      </c>
      <c r="K2" s="1">
        <f>provincia_residenza</f>
        <v>0</v>
      </c>
      <c r="L2" s="1">
        <f>indirizzo_domicilio</f>
        <v>0</v>
      </c>
      <c r="M2" s="1">
        <f>cap_domicilio</f>
        <v>0</v>
      </c>
      <c r="N2" s="1">
        <f>comune_domicilio</f>
        <v>0</v>
      </c>
      <c r="O2" s="1">
        <f>provincia_domicilio</f>
        <v>0</v>
      </c>
      <c r="P2" s="1">
        <f>codice_fiscale</f>
        <v>0</v>
      </c>
      <c r="Q2" s="1" t="str">
        <f>partita_iva</f>
        <v>09283320969</v>
      </c>
      <c r="R2" s="1" t="str">
        <f>intestatario_partita_iva</f>
        <v>ICE CREAM COMMUNICATIONS DI MICHELE CAMPANELLA</v>
      </c>
      <c r="S2" s="1">
        <f>telefono</f>
        <v>0</v>
      </c>
      <c r="T2" s="1">
        <f>cellulare</f>
        <v>0</v>
      </c>
      <c r="U2" s="1">
        <f>fax</f>
        <v>0</v>
      </c>
      <c r="V2" s="1">
        <f>email</f>
        <v>0</v>
      </c>
      <c r="W2" s="1">
        <f>pec</f>
        <v>0</v>
      </c>
      <c r="X2" s="1" t="str">
        <f>lingua_madre</f>
        <v>ITALIANO</v>
      </c>
      <c r="Y2" s="1" t="str">
        <f>lingua1</f>
        <v>INGLESE</v>
      </c>
      <c r="Z2" s="1" t="str">
        <f>lingua1_livello</f>
        <v>7 Professionale</v>
      </c>
      <c r="AA2" s="1">
        <f>lingua2</f>
        <v>0</v>
      </c>
      <c r="AB2" s="1">
        <f>lingua2_livello</f>
        <v>0</v>
      </c>
      <c r="AC2" s="1">
        <f>lingua3</f>
        <v>0</v>
      </c>
      <c r="AD2" s="1">
        <f>lingua3_livello</f>
        <v>0</v>
      </c>
      <c r="AE2" s="1" t="str">
        <f>spec_principale</f>
        <v>COMPETITIVITÀ_IMPRESE</v>
      </c>
      <c r="AF2" s="1" t="str">
        <f>ads1_principale</f>
        <v>CI3 Innovazione di prodotto/servizio, strategica ed organizzativa</v>
      </c>
      <c r="AG2" s="1" t="str">
        <f>ads1_secondaria</f>
        <v>CI4 Ristrutturazione, riconversione, discontinuità aziendale (re-start-up)</v>
      </c>
      <c r="AH2" s="1" t="str">
        <f>ads1_terziaria</f>
        <v>CI1 Creazione e avvio d'impresa</v>
      </c>
      <c r="AI2" s="1" t="str">
        <f>spec_secondaria</f>
        <v>SMART_CITIES_AND_COMMUNITIES</v>
      </c>
      <c r="AJ2" s="1" t="str">
        <f>ads2_principale</f>
        <v>SCC8 Piattaforme di City Information e Urban Analytics</v>
      </c>
      <c r="AK2" s="1" t="str">
        <f>ads2_secondaria</f>
        <v>SCC1 Smart Living</v>
      </c>
      <c r="AL2" s="1" t="str">
        <f>ads2_terziaria</f>
        <v>SCC2 Infrastrutture, reti e costruzioni intelligenti</v>
      </c>
      <c r="AM2" s="1" t="str">
        <f>l1_tipo</f>
        <v>Vecchio ordinamento</v>
      </c>
      <c r="AN2" s="1" t="str">
        <f>l1_tema</f>
        <v>Ingegneria Aerospaziale</v>
      </c>
      <c r="AO2" s="1" t="str">
        <f>l1_anno</f>
        <v>2003</v>
      </c>
      <c r="AP2" s="1" t="str">
        <f>l1_presso</f>
        <v>Politecnico di Milano</v>
      </c>
      <c r="AQ2" s="1" t="str">
        <f>l1_titolo</f>
        <v>Elaborazione di immagini e controllo di una unità autonoma nella esplorazione di superfici planetarie</v>
      </c>
      <c r="AR2" s="1" t="str">
        <f>l1_voto</f>
        <v>94/100</v>
      </c>
      <c r="AS2" s="1">
        <f>l11_tema</f>
        <v>0</v>
      </c>
      <c r="AT2" s="1">
        <f>l11_anno</f>
        <v>0</v>
      </c>
      <c r="AU2" s="1">
        <f>l11_presso</f>
        <v>0</v>
      </c>
      <c r="AV2" s="1">
        <f>l11_titolo</f>
        <v>0</v>
      </c>
      <c r="AW2" s="1">
        <f>l2_tipo</f>
        <v>0</v>
      </c>
      <c r="AX2" s="1">
        <f>l2_tema</f>
        <v>0</v>
      </c>
      <c r="AY2" s="1">
        <f>l2_anno</f>
        <v>0</v>
      </c>
      <c r="AZ2" s="1">
        <f>l2_presso</f>
        <v>0</v>
      </c>
      <c r="BA2" s="1">
        <f>l2_titolo</f>
        <v>0</v>
      </c>
      <c r="BB2" s="1">
        <f>l2_voto</f>
        <v>0</v>
      </c>
      <c r="BC2" s="1">
        <f>l21_tema</f>
        <v>0</v>
      </c>
      <c r="BD2" s="1">
        <f>l21_anno</f>
        <v>0</v>
      </c>
      <c r="BE2" s="1">
        <f>l21_presso</f>
        <v>0</v>
      </c>
      <c r="BF2" s="1">
        <f>l21_titolo</f>
        <v>0</v>
      </c>
      <c r="BG2" s="1">
        <f>dot_tema</f>
        <v>0</v>
      </c>
      <c r="BH2" s="1">
        <f>dot_anno</f>
        <v>0</v>
      </c>
      <c r="BI2" s="1">
        <f>dot_presso</f>
        <v>0</v>
      </c>
      <c r="BJ2" s="1">
        <f>dot_titolo</f>
        <v>0</v>
      </c>
      <c r="BK2" s="1">
        <f>dot_voto</f>
        <v>0</v>
      </c>
      <c r="BL2" s="1">
        <f>m2l_tema</f>
        <v>0</v>
      </c>
      <c r="BM2" s="1">
        <f>m2l_anno</f>
        <v>0</v>
      </c>
      <c r="BN2" s="1">
        <f>m2l_presso</f>
        <v>0</v>
      </c>
      <c r="BO2" s="1">
        <f>m2l_titolo</f>
        <v>0</v>
      </c>
      <c r="BP2" s="1">
        <f>m2l_voto</f>
        <v>0</v>
      </c>
      <c r="BQ2" s="1">
        <f>ep1_inizio</f>
        <v>41821</v>
      </c>
      <c r="BR2" s="1" t="str">
        <f>ep1_fine</f>
        <v xml:space="preserve">In Corso </v>
      </c>
      <c r="BS2" s="1" t="str">
        <f>ep1_denominazione</f>
        <v>Axcent System Engineering s.r.l.</v>
      </c>
      <c r="BT2" s="1" t="str">
        <f>ep1_comune</f>
        <v>Milano</v>
      </c>
      <c r="BU2" s="1" t="str">
        <f>ep1_provincia</f>
        <v>Milano</v>
      </c>
      <c r="BV2" s="1" t="str">
        <f>ep1_dimensione</f>
        <v>3 Media impresa (&lt; 250 dipendenti)</v>
      </c>
      <c r="BW2" s="1" t="str">
        <f>ep1_settore</f>
        <v>Consulenza per l'Industria</v>
      </c>
      <c r="BX2" s="1" t="str">
        <f>ep1_ambito</f>
        <v>Privato</v>
      </c>
      <c r="BY2" s="1" t="str">
        <f>ep1_rife</f>
        <v>Entrambe</v>
      </c>
      <c r="BZ2" s="1" t="str">
        <f>ep1_attivita</f>
        <v xml:space="preserve">Sviluppa "Progetti Industria 4.0" per Aziende, ossia soluzioni tecnologiche produttive e di gestione per rendere efficace ed efficiente il lavoro, per rendere competitive, moderne le Aziende. A partire dallo studio delle necessità aziendali, realizza soluzioni per il supporto decisionale, per monitorare gli asset e la produzione. Progetta sistemi per tradurre in formato digitale gli stati della produzione (sensori IoT), per raccogliere dati in database, per analizzarli (Cloud Computing, Artificial Intelligence) ed estrarre informazioni utili. </v>
      </c>
      <c r="CA2" s="1" t="str">
        <f>ep1_resp</f>
        <v>Responsabile Ricerca e Sviluppo di soluzioni Industria 4.0. Esperto Tecnologie Abilitanti.
Project Manager Progetti Industria 4.0
Progettista sistemi IoT, Cloud Computing &amp; Analytics, Artificial Intelligence</v>
      </c>
      <c r="CB2" s="1">
        <f>ep2_inizio</f>
        <v>40878</v>
      </c>
      <c r="CC2" s="1" t="str">
        <f>ep2_fine</f>
        <v>31/06/2014</v>
      </c>
      <c r="CD2" s="1" t="str">
        <f>ep2_denominazione</f>
        <v>ABB S.p.A.</v>
      </c>
      <c r="CE2" s="1" t="str">
        <f>ep2_comune</f>
        <v>Lodi</v>
      </c>
      <c r="CF2" s="1" t="str">
        <f>ep2_provincia</f>
        <v>Lodi</v>
      </c>
      <c r="CG2" s="1" t="str">
        <f>ep2_dimensione</f>
        <v>4 Grande impresa o multinazionale</v>
      </c>
      <c r="CH2" s="1" t="str">
        <f>ep2_settore</f>
        <v>Energia - Produzione di Impianti</v>
      </c>
      <c r="CI2" s="1" t="str">
        <f>ep2_ambito</f>
        <v>Privato</v>
      </c>
      <c r="CJ2" s="1" t="str">
        <f>ep2_rife</f>
        <v>Entrambe</v>
      </c>
      <c r="CK2" s="1" t="str">
        <f>ep2_attivita</f>
        <v xml:space="preserve">Project Manager - Settore Energia - Alta Tensione
Gestione di progetti del valore fino a 10MLN€.
Pianificazione e gestione delle attività di Commessa.
Gestione rapporti con i Committenti, dalla firma del contratto alla realizzazione.
Gestione rapporti con le Funzioni Aziendali interne, con i fornitori esterni per assicurare che il progetto evolva nei tempi, modi e costi previsti. 
</v>
      </c>
      <c r="CL2" s="1" t="str">
        <f>ep2_resp</f>
        <v>Project Manager ed interfaccia unica per il cliente TERNA S.p.A. come referente per tutti i prodotti ABB di alta tensione, italiani e stranieri.</v>
      </c>
      <c r="CM2" s="1" t="str">
        <f>ep3_inizio</f>
        <v>01/11/2007</v>
      </c>
      <c r="CN2" s="1" t="str">
        <f>ep3_fine</f>
        <v>01/11/2011</v>
      </c>
      <c r="CO2" s="1" t="str">
        <f>ep3_denominazione</f>
        <v>Firema Trasporti S.p.A., via Triboniano 240, 20156 Milano, Italy</v>
      </c>
      <c r="CP2" s="1" t="str">
        <f>ep3_comune</f>
        <v>Milano</v>
      </c>
      <c r="CQ2" s="1" t="str">
        <f>ep3_provincia</f>
        <v>Milano</v>
      </c>
      <c r="CR2" s="1" t="str">
        <f>ep3_dimensione</f>
        <v>4 Grande impresa o multinazionale</v>
      </c>
      <c r="CS2" s="1" t="str">
        <f>ep3_settore</f>
        <v>Progettazione Ferroviaria</v>
      </c>
      <c r="CT2" s="1" t="str">
        <f>ep3_ambito</f>
        <v>Privato</v>
      </c>
      <c r="CU2" s="1" t="str">
        <f>ep3_rife</f>
        <v>Entrambe</v>
      </c>
      <c r="CV2" s="1" t="str">
        <f>ep3_attivita</f>
        <v>Project Engineer. Progettazione dispositivi elettronici intelligenti, per il controllo e la supervisione di impianti
Responsabile Ricerca e Sviluppo di sistemi di controllo intelligente
Responsabile delle soluzioni tecniche verso i Committenti e verso l'ente certificatore CESIFER
Project Manager di Progettazione, responsabile dell'avanzamento della progettazione di commessa</v>
      </c>
      <c r="CW2" s="1" t="str">
        <f>ep3_resp</f>
        <v>Responsabile dei sistemi intelligenti di controllo del treno
Interfaccia tecnica con i Committenti (Ente Volturno, Circumvesuviana, MCNE, SEPSA)
Interfaccia tecnica con l'Ente Omologatore (CESIFER)</v>
      </c>
      <c r="CX2" s="1" t="str">
        <f>ep4_inizio</f>
        <v>01/11/2004</v>
      </c>
      <c r="CY2" s="1" t="str">
        <f>ep4_fine</f>
        <v>01/11/2007</v>
      </c>
      <c r="CZ2" s="1" t="str">
        <f>ep4_denominazione</f>
        <v>Assystem Italia</v>
      </c>
      <c r="DA2" s="1" t="str">
        <f>ep4_comune</f>
        <v>Milano</v>
      </c>
      <c r="DB2" s="1" t="str">
        <f>ep4_provincia</f>
        <v>Milano</v>
      </c>
      <c r="DC2" s="1" t="str">
        <f>ep4_dimensione</f>
        <v>3 Media impresa (&lt; 250 dipendenti)</v>
      </c>
      <c r="DD2" s="1" t="str">
        <f>ep4_settore</f>
        <v>Consulenza per l'Industria</v>
      </c>
      <c r="DE2" s="1" t="str">
        <f>ep4_ambito</f>
        <v>Privato</v>
      </c>
      <c r="DF2" s="1" t="str">
        <f>ep4_rife</f>
        <v>Entrambe</v>
      </c>
      <c r="DG2" s="1" t="str">
        <f>ep4_attivita</f>
        <v>Project Engineer in ambito Difesa e Trasporti.
Sviluppo di sistemi di test per le unità elettroniche intelligenti
Sviluppo di sistemi di simulazione Treni Alta Velocità ETR600 - Trenitalia
Sviluppo delle analisi di Sicurezza per il velivolo Aermacchi M346</v>
      </c>
      <c r="DH2" s="1" t="str">
        <f>ep4_resp</f>
        <v>Responsabile sistemi di simulazione avanzati per treni ad alta velocità
Responsabilità sul calcolo tempistiche e modalità delle azioni manutentive su velivolo M346</v>
      </c>
      <c r="DI2" s="1" t="str">
        <f>ep5_inizio</f>
        <v>gg/mm/aaaa</v>
      </c>
      <c r="DJ2" s="1" t="str">
        <f>ep5_fine</f>
        <v>gg/mm/aaaa</v>
      </c>
      <c r="DK2" s="1">
        <f>ep5_denominazione</f>
        <v>0</v>
      </c>
      <c r="DL2" s="1">
        <f>ep5_comune</f>
        <v>0</v>
      </c>
      <c r="DM2" s="1">
        <f>ep5_provincia</f>
        <v>0</v>
      </c>
      <c r="DN2" s="1">
        <f>ep5_dimensione</f>
        <v>0</v>
      </c>
      <c r="DO2" s="1">
        <f>ep5_settore</f>
        <v>0</v>
      </c>
      <c r="DP2" s="1">
        <f>ep5_ambito</f>
        <v>0</v>
      </c>
      <c r="DQ2" s="1">
        <f>ep5_rife</f>
        <v>0</v>
      </c>
      <c r="DR2" s="1">
        <f>ep5_attivita</f>
        <v>0</v>
      </c>
      <c r="DS2" s="1">
        <f>ep5_resp</f>
        <v>0</v>
      </c>
      <c r="DT2" s="1" t="str">
        <f>ep6_inizio</f>
        <v>gg/mm/aaaa</v>
      </c>
      <c r="DU2" s="1" t="str">
        <f>ep6_fine</f>
        <v>gg/mm/aaaa</v>
      </c>
      <c r="DV2" s="1">
        <f>ep6_denominazione</f>
        <v>0</v>
      </c>
      <c r="DW2" s="1">
        <f>ep6_comune</f>
        <v>0</v>
      </c>
      <c r="DX2" s="1">
        <f>ep6_provincia</f>
        <v>0</v>
      </c>
      <c r="DY2" s="1">
        <f>ep6_dimensione</f>
        <v>0</v>
      </c>
      <c r="DZ2" s="1">
        <f>ep6_settore</f>
        <v>0</v>
      </c>
      <c r="EA2" s="1">
        <f>ep6_ambito</f>
        <v>0</v>
      </c>
      <c r="EB2" s="1">
        <f>ep6_rife</f>
        <v>0</v>
      </c>
      <c r="EC2" s="1">
        <f>ep6_attivita</f>
        <v>0</v>
      </c>
      <c r="ED2" s="1">
        <f>ep6_resp</f>
        <v>0</v>
      </c>
      <c r="EE2" s="1" t="str">
        <f>ep7_inizio</f>
        <v>gg/mm/aaaa</v>
      </c>
      <c r="EF2" s="1" t="str">
        <f>ep7_fine</f>
        <v>gg/mm/aaaa</v>
      </c>
      <c r="EG2" s="1">
        <f>ep7_denominazione</f>
        <v>0</v>
      </c>
      <c r="EH2" s="1">
        <f>ep7_comune</f>
        <v>0</v>
      </c>
      <c r="EI2" s="1">
        <f>ep7_provincia</f>
        <v>0</v>
      </c>
      <c r="EJ2" s="1">
        <f>ep7_dimensione</f>
        <v>0</v>
      </c>
      <c r="EK2" s="1">
        <f>ep7_settore</f>
        <v>0</v>
      </c>
      <c r="EL2" s="1">
        <f>ep7_ambito</f>
        <v>0</v>
      </c>
      <c r="EM2" s="1">
        <f>ep7_rife</f>
        <v>0</v>
      </c>
      <c r="EN2" s="1">
        <f>ep7_attivita</f>
        <v>0</v>
      </c>
      <c r="EO2" s="1">
        <f>ep7_resp</f>
        <v>0</v>
      </c>
      <c r="EP2" s="1" t="str">
        <f>ep8_inizio</f>
        <v>gg/mm/aaaa</v>
      </c>
      <c r="EQ2" s="1" t="str">
        <f>ep8_fine</f>
        <v>gg/mm/aaaa</v>
      </c>
      <c r="ER2" s="1">
        <f>ep8_denominazione</f>
        <v>0</v>
      </c>
      <c r="ES2" s="1">
        <f>ep8_comune</f>
        <v>0</v>
      </c>
      <c r="ET2" s="1">
        <f>ep8_provincia</f>
        <v>0</v>
      </c>
      <c r="EU2" s="1">
        <f>ep8_dimensione</f>
        <v>0</v>
      </c>
      <c r="EV2" s="1">
        <f>ep8_settore</f>
        <v>0</v>
      </c>
      <c r="EW2" s="1">
        <f>ep8_ambito</f>
        <v>0</v>
      </c>
      <c r="EX2" s="1">
        <f>ep8_rife</f>
        <v>0</v>
      </c>
      <c r="EY2" s="1">
        <f>ep8_attivita</f>
        <v>0</v>
      </c>
      <c r="EZ2" s="1">
        <f>ep8_resp</f>
        <v>0</v>
      </c>
      <c r="FA2" s="1" t="str">
        <f>ep9_inizio</f>
        <v>gg/mm/aaaa</v>
      </c>
      <c r="FB2" s="1" t="str">
        <f>ep9_fine</f>
        <v>gg/mm/aaaa</v>
      </c>
      <c r="FC2" s="1">
        <f>ep9_denominazione</f>
        <v>0</v>
      </c>
      <c r="FD2" s="1">
        <f>ep9_comune</f>
        <v>0</v>
      </c>
      <c r="FE2" s="1">
        <f>ep9_provincia</f>
        <v>0</v>
      </c>
      <c r="FF2" s="1">
        <f>ep9_dimensione</f>
        <v>0</v>
      </c>
      <c r="FG2" s="1">
        <f>ep9_settore</f>
        <v>0</v>
      </c>
      <c r="FH2" s="1">
        <f>ep9_ambito</f>
        <v>0</v>
      </c>
      <c r="FI2" s="1">
        <f>ep9_rife</f>
        <v>0</v>
      </c>
      <c r="FJ2" s="1">
        <f>ep9_attivita</f>
        <v>0</v>
      </c>
      <c r="FK2" s="1">
        <f>ep9_resp</f>
        <v>0</v>
      </c>
      <c r="FL2" s="1" t="str">
        <f>ep10_inizio</f>
        <v>gg/mm/aaaa</v>
      </c>
      <c r="FM2" s="1" t="str">
        <f>ep10_fine</f>
        <v>gg/mm/aaaa</v>
      </c>
      <c r="FN2" s="1">
        <f>ep10_denominazione</f>
        <v>0</v>
      </c>
      <c r="FO2" s="1">
        <f>ep10_comune</f>
        <v>0</v>
      </c>
      <c r="FP2" s="1">
        <f>ep10_provincia</f>
        <v>0</v>
      </c>
      <c r="FQ2" s="1">
        <f>ep10_dimensione</f>
        <v>0</v>
      </c>
      <c r="FR2" s="1">
        <f>ep10_settore</f>
        <v>0</v>
      </c>
      <c r="FS2" s="1">
        <f>ep10_ambito</f>
        <v>0</v>
      </c>
      <c r="FT2" s="1">
        <f>ep10_rife</f>
        <v>0</v>
      </c>
      <c r="FU2" s="1">
        <f>ep10_attivita</f>
        <v>0</v>
      </c>
      <c r="FV2" s="1">
        <f>ep10_resp</f>
        <v>0</v>
      </c>
      <c r="FW2" s="1">
        <f>bando1_ente</f>
        <v>0</v>
      </c>
      <c r="FX2" s="1">
        <f>bando1_ambito</f>
        <v>0</v>
      </c>
      <c r="FY2" s="1">
        <f>bando1_tema</f>
        <v>0</v>
      </c>
      <c r="FZ2" s="1">
        <f>bando1_misura</f>
        <v>0</v>
      </c>
      <c r="GA2" s="1">
        <f>bando1_descr</f>
        <v>0</v>
      </c>
      <c r="GB2" s="1">
        <f>bando1_anno</f>
        <v>0</v>
      </c>
      <c r="GC2" s="1">
        <f>bando1_proj_val</f>
        <v>0</v>
      </c>
      <c r="GD2" s="1">
        <f>bando1_inv_medio</f>
        <v>0</v>
      </c>
      <c r="GE2" s="1">
        <f>bando2_ente</f>
        <v>0</v>
      </c>
      <c r="GF2" s="1">
        <f>bando2_ambito</f>
        <v>0</v>
      </c>
      <c r="GG2" s="1">
        <f>bando2_tema</f>
        <v>0</v>
      </c>
      <c r="GH2" s="1">
        <f>bando2_misura</f>
        <v>0</v>
      </c>
      <c r="GI2" s="1">
        <f>bando2_descr</f>
        <v>0</v>
      </c>
      <c r="GJ2" s="1">
        <f>bando2_anno</f>
        <v>0</v>
      </c>
      <c r="GK2" s="1">
        <f>bando2_proj_val</f>
        <v>0</v>
      </c>
      <c r="GL2" s="1">
        <f>bando2_inv_medio</f>
        <v>0</v>
      </c>
      <c r="GM2" s="1">
        <f>bando3_ente</f>
        <v>0</v>
      </c>
      <c r="GN2" s="1">
        <f>bando3_ambito</f>
        <v>0</v>
      </c>
      <c r="GO2" s="1">
        <f>bando3_tema</f>
        <v>0</v>
      </c>
      <c r="GP2" s="1">
        <f>bando3_misura</f>
        <v>0</v>
      </c>
      <c r="GQ2" s="1">
        <f>bando3_descr</f>
        <v>0</v>
      </c>
      <c r="GR2" s="1">
        <f>bando3_anno</f>
        <v>0</v>
      </c>
      <c r="GS2" s="1">
        <f>bando3_proj_val</f>
        <v>0</v>
      </c>
      <c r="GT2" s="1">
        <f>bando3_inv_medio</f>
        <v>0</v>
      </c>
      <c r="GU2" s="1" t="str">
        <f>ads1_motivazioni_cs</f>
        <v>La laurea quinquennale in Ingegneria Aerospaziale ha permesso di sviluppare competenze tecniche e gestionali per:
- comprendere le necessità tecnologiche, produttive e gestionali delle Imprese, per ottimizzarne ed Innovarne i processi
- definire i Requisiti di progetto, necessari a organizzare e sviluppare il lavoro di Imprese, Privati o Enti Pubblici
- sviluppare tali Requisiti, impostando la realizzazione di attività e progetti per le Imprese, nel rispetto delle prestazioni funzionali, della sicurezza e delle normative vigenti
- sviluppare le nozioni tecniche nell'ambito meccanico, elettrico, elettronico e software, necessarie per potere realizzare, al lato esecutivo, i progetti di Innovazione
Con riferimento alle MacroAree di competenza, gli studi svolti permettono quindi di:
- realizzare Studi di Fattibilità, per definire il percorso da seguire per realizzare tali progetti
- valutare l'operato di attività, fornitori, soluzioni tecnologiche ed economiche ottimali per la realizzazione dei Progetti
-  supervisionare e gestire tali progetti, assicurandone il corretto svolgimento</v>
      </c>
      <c r="GV2" s="1" t="str">
        <f>ads1_motivazioni_ep</f>
        <v>I 15 anni di esperienza professionale -in attività di responsabilità ad elevato contenuto tecnologico- hanno permesso di sviluppare competenze tecniche e gestionali per:
- valutare e comprendere Contratti, Gare, Appalti dal punto di vista tecnico e gestionale
- sviluppare Progetti per l'innovazione e la crescita delle Imprese, per migliorare e rendere efficienti i processi produttivi
- definire e sviluppare concretamente tali progetti, con competenza e padronanza tecnica
- impostare e gestire tali progetti, con competenze manageriali, organizzative e di gestione contrattuale
Le competenze tecnologiche e gestionali acquisite permettono di essere da supporto per l'Innovazione delle imprese, in termini di:
- analisi delle esigenze di Imprese, Privati ed Enti Pubblici, per trasformare tali necessità in Progetti di innovazione e sviluppo di prodotti/servizi
- miglioramento ed Innovazione dei Processi aziendali, produttivi ed organizzativi, per Imprese competitive ed efficienti, per l'Innovazione di prodotti e servizi
- definizione di progetti di Innovazione per l'adeguamento di Imprese esistenti ai nuovi standard produttivi e tecnologici
- impostazione efficace ed avvio di start-up tecnologiche
- scelta di strategie aziendali, per la competitività commerciale e gestionale d'impresa</v>
      </c>
      <c r="GW2" s="1" t="str">
        <f>ads2_motivazioni_cs</f>
        <v>La laurea quinquennale in Ingegneria Aerospaziale ha permesso di sviluppare competenze tecniche e gestionali per:
- comprendere le necessità tecniche, produttive e gestionali per realizzare progetti ad elevato contenuto tecnologico, applicabili al contesto di Smart Cities
- definire i Requisiti di progetto e la capacità di sviluppare tali Requisiti, impostando la realizzazione di attività e progetti, nel rispetto delle prestazioni funzionali, della sicurezza e delle normative vigenti
- sviluppare nozioni tecniche nell'ambito meccanico, elettrico, elettronico e software, necessarie per potere realizzare, al lato esecutivo, i progetti di Innovazione
Alla esperienza Universitaria sono seguiti approfondimenti tecnici specifici, allo scopo di rafforzare le sempre crescenti competenze richieste dalle Industrie nella rapida evoluzione tecnologica di questi decenni, fino ad arrivare al paradigma della Industria 4.0.
Tali approfondimenti hanno permesso di ottenere la formazione necessaria a maturare esperienze lavorative nell'ambito dei progetti di Industria 4.0, SmartAgricolture e SmartCities, e altro.</v>
      </c>
      <c r="GX2" s="1" t="str">
        <f>ads2_motivazioni_ep</f>
        <v>Le attività di Ricerca e Sviluppo Industria 4.0 svolte -e tutt'ora in essere- forniscono forti competenze tecnologie ed esperienza nelle tecnologie abilitanti. Tali competenze sono di supporto allla realizzazione di Sistemi capaci di:
- Raccogliere dati dai differenti contesti del territorio urbano
- Organizzare ed analizzare tali dati, allo scopo di estrapolarne informazioni utili al miglioramento di servizi e gestione del territorio
- Condividere le informazioni con gli utenti, al fine di migliorare la loro esperienza e di facilitare la fruizione di servizi
- Fornire sistemi di supervisione del territorio, supporto decisionale ad imprese ed Autorità presenti sul territorio
- Analizzare l'andamento e la variazione di KPI per la valutazione della qualità di servizi
L'esperienza acquisita è quindi utile allo sviluppo di Progetti per:
- la gestione di informazioni per le città ed i contesti urbani (Piattaforme di City Information)
- l'analisi dei dati del territorio, la formulazione e la valutazione di indici di qualità (Urban Analytics)
- l' ottimizzazione dell'esperienza sul territorio (Smart Living)
- lo sviluppo di progetti di Smart City (Infrastrutture, reti e costruzioni intelligenti)
Vi sono pertanto forti motivazioni a supportare, con la esperienza acquisita, le attività svolte da Finlombarda.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Emanuele Pellecchia</cp:lastModifiedBy>
  <cp:lastPrinted>2019-01-30T09:43:39Z</cp:lastPrinted>
  <dcterms:created xsi:type="dcterms:W3CDTF">2015-03-10T11:30:22Z</dcterms:created>
  <dcterms:modified xsi:type="dcterms:W3CDTF">2023-09-26T14:07:12Z</dcterms:modified>
  <cp:contentStatus>Finale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aa5f2e3a-75e3-494c-a5d2-8e4ad7b9b3fe</vt:lpwstr>
  </property>
</Properties>
</file>