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cecchi\Desktop\"/>
    </mc:Choice>
  </mc:AlternateContent>
  <workbookProtection workbookAlgorithmName="SHA-512" workbookHashValue="dgBcWABUDYGnZiA20fH6FwZGHVR0/eOqWCh4YJtumL5p9XmFtOY9JTB3pvEyzqh80SMx0zFBrUtrF2XR5SXVvA==" workbookSaltValue="jYV1uI+bFrxSlvVssUM8uw==" workbookSpinCount="100000" lockStructure="1"/>
  <bookViews>
    <workbookView xWindow="0" yWindow="0" windowWidth="20490" windowHeight="8340" tabRatio="710"/>
  </bookViews>
  <sheets>
    <sheet name="ANAGRAFICA" sheetId="2" r:id="rId1"/>
    <sheet name="A. CURSUS STUDIORUM" sheetId="3" r:id="rId2"/>
    <sheet name="B. ESP. PROFESSIONALI" sheetId="4" r:id="rId3"/>
    <sheet name="C. ESP. VALUTAZIONE" sheetId="5" r:id="rId4"/>
    <sheet name="MOTIVAZIONI" sheetId="6" r:id="rId5"/>
    <sheet name="ELENCHI" sheetId="7" state="hidden" r:id="rId6"/>
    <sheet name="DATI" sheetId="8" state="hidden" r:id="rId7"/>
  </sheets>
  <definedNames>
    <definedName name="_Toc413678669" localSheetId="5">ELENCHI!$B$47</definedName>
    <definedName name="_Toc413678670" localSheetId="5">ELENCHI!$B$48</definedName>
    <definedName name="_Toc413678671" localSheetId="5">ELENCHI!$B$49</definedName>
    <definedName name="ads1_motivazioni_cs">MOTIVAZIONI!$D$22</definedName>
    <definedName name="ads1_motivazioni_ep">MOTIVAZIONI!$D$35</definedName>
    <definedName name="ads1_principale">ANAGRAFICA!$D$54</definedName>
    <definedName name="ads1_secondaria">ANAGRAFICA!$D$55</definedName>
    <definedName name="ads1_terziaria">ANAGRAFICA!$D$56</definedName>
    <definedName name="ads2_motivazioni_cs">MOTIVAZIONI!$D$50</definedName>
    <definedName name="ads2_motivazioni_ep">MOTIVAZIONI!$D$64</definedName>
    <definedName name="ads2_principale">ANAGRAFICA!$D$59</definedName>
    <definedName name="ads2_secondaria">ANAGRAFICA!$D$60</definedName>
    <definedName name="ads2_terziaria">ANAGRAFICA!$D$61</definedName>
    <definedName name="AEROSPAZIO">ELENCHI!$B$2:$B$7</definedName>
    <definedName name="AGROALIMENTARE">ELENCHI!$B$8:$B$11</definedName>
    <definedName name="_xlnm.Print_Area" localSheetId="1">'A. CURSUS STUDIORUM'!$C$6:$D$50</definedName>
    <definedName name="_xlnm.Print_Area" localSheetId="0">ANAGRAFICA!$C$6:$D$61</definedName>
    <definedName name="_xlnm.Print_Area" localSheetId="2">'B. ESP. PROFESSIONALI'!$C$6:$D$131</definedName>
    <definedName name="_xlnm.Print_Area" localSheetId="3">'C. ESP. VALUTAZIONE'!$C$6:$D$37</definedName>
    <definedName name="_xlnm.Print_Area" localSheetId="4">MOTIVAZIONI!$C$6:$D$64</definedName>
    <definedName name="aree_specializzazione">ELENCHI!$A$2:$A$10</definedName>
    <definedName name="bando1_ambito">'C. ESP. VALUTAZIONE'!$D$13</definedName>
    <definedName name="bando1_anno">'C. ESP. VALUTAZIONE'!$D$17</definedName>
    <definedName name="bando1_descr">'C. ESP. VALUTAZIONE'!$D$16</definedName>
    <definedName name="bando1_ente">'C. ESP. VALUTAZIONE'!$D$12</definedName>
    <definedName name="bando1_inv_medio">'C. ESP. VALUTAZIONE'!$D$19</definedName>
    <definedName name="bando1_misura">'C. ESP. VALUTAZIONE'!$D$15</definedName>
    <definedName name="bando1_proj_val">'C. ESP. VALUTAZIONE'!$D$18</definedName>
    <definedName name="bando1_tema">'C. ESP. VALUTAZIONE'!$D$14</definedName>
    <definedName name="bando2_ambito">'C. ESP. VALUTAZIONE'!$D$22</definedName>
    <definedName name="bando2_anno">'C. ESP. VALUTAZIONE'!$D$26</definedName>
    <definedName name="bando2_descr">'C. ESP. VALUTAZIONE'!$D$25</definedName>
    <definedName name="bando2_ente">'C. ESP. VALUTAZIONE'!$D$21</definedName>
    <definedName name="bando2_inv_medio">'C. ESP. VALUTAZIONE'!$D$28</definedName>
    <definedName name="bando2_misura">'C. ESP. VALUTAZIONE'!$D$24</definedName>
    <definedName name="bando2_proj_val">'C. ESP. VALUTAZIONE'!$D$27</definedName>
    <definedName name="bando2_tema">'C. ESP. VALUTAZIONE'!$D$23</definedName>
    <definedName name="bando3_ambito">'C. ESP. VALUTAZIONE'!$D$31</definedName>
    <definedName name="bando3_anno">'C. ESP. VALUTAZIONE'!$D$35</definedName>
    <definedName name="bando3_descr">'C. ESP. VALUTAZIONE'!$D$34</definedName>
    <definedName name="bando3_ente">'C. ESP. VALUTAZIONE'!$D$30</definedName>
    <definedName name="bando3_inv_medio">'C. ESP. VALUTAZIONE'!$D$37</definedName>
    <definedName name="bando3_misura">'C. ESP. VALUTAZIONE'!$D$33</definedName>
    <definedName name="bando3_proj_val">'C. ESP. VALUTAZIONE'!$D$36</definedName>
    <definedName name="bando3_tema">'C. ESP. VALUTAZIONE'!$D$32</definedName>
    <definedName name="bgt_proj">ELENCHI!$G$21:$G$26</definedName>
    <definedName name="candidatura">ANAGRAFICA!$D$7</definedName>
    <definedName name="cap_domicilio">ANAGRAFICA!$D$27</definedName>
    <definedName name="cap_residenza">ANAGRAFICA!$D$22</definedName>
    <definedName name="cellulare">ANAGRAFICA!$D$35</definedName>
    <definedName name="codice_fiscale">ANAGRAFICA!$D$30</definedName>
    <definedName name="cognome">ANAGRAFICA!$D$12</definedName>
    <definedName name="COMPETITIVITÀ_IMPRESE">ELENCHI!$B$61:$B$65</definedName>
    <definedName name="comune_domicilio">ANAGRAFICA!$D$26</definedName>
    <definedName name="comune_nascita">ANAGRAFICA!$D$16</definedName>
    <definedName name="comune_residenza">ANAGRAFICA!$D$21</definedName>
    <definedName name="cs1_anno">'A. CURSUS STUDIORUM'!#REF!</definedName>
    <definedName name="cs1_certif">'A. CURSUS STUDIORUM'!#REF!</definedName>
    <definedName name="cs1_durata">'A. CURSUS STUDIORUM'!#REF!</definedName>
    <definedName name="cs1_presso">'A. CURSUS STUDIORUM'!#REF!</definedName>
    <definedName name="cs1_tema">'A. CURSUS STUDIORUM'!#REF!</definedName>
    <definedName name="cs2_anno">'A. CURSUS STUDIORUM'!#REF!</definedName>
    <definedName name="cs2_certif">'A. CURSUS STUDIORUM'!#REF!</definedName>
    <definedName name="cs2_durata">'A. CURSUS STUDIORUM'!#REF!</definedName>
    <definedName name="cs2_presso">'A. CURSUS STUDIORUM'!#REF!</definedName>
    <definedName name="cs2_tema">'A. CURSUS STUDIORUM'!#REF!</definedName>
    <definedName name="cs3_anno">'A. CURSUS STUDIORUM'!#REF!</definedName>
    <definedName name="cs3_certif">'A. CURSUS STUDIORUM'!#REF!</definedName>
    <definedName name="cs3_durata">'A. CURSUS STUDIORUM'!#REF!</definedName>
    <definedName name="cs3_presso">'A. CURSUS STUDIORUM'!#REF!</definedName>
    <definedName name="cs3_tema">'A. CURSUS STUDIORUM'!#REF!</definedName>
    <definedName name="cs4_anno">'A. CURSUS STUDIORUM'!#REF!</definedName>
    <definedName name="cs4_certif">'A. CURSUS STUDIORUM'!#REF!</definedName>
    <definedName name="cs4_durata">'A. CURSUS STUDIORUM'!#REF!</definedName>
    <definedName name="cs4_presso">'A. CURSUS STUDIORUM'!#REF!</definedName>
    <definedName name="cs4_tema">'A. CURSUS STUDIORUM'!#REF!</definedName>
    <definedName name="cs5_anno">'A. CURSUS STUDIORUM'!#REF!</definedName>
    <definedName name="cs5_certif">'A. CURSUS STUDIORUM'!#REF!</definedName>
    <definedName name="cs5_durata">'A. CURSUS STUDIORUM'!#REF!</definedName>
    <definedName name="cs5_presso">'A. CURSUS STUDIORUM'!#REF!</definedName>
    <definedName name="cs5_tema">'A. CURSUS STUDIORUM'!#REF!</definedName>
    <definedName name="data_nascita">ANAGRAFICA!$D$18</definedName>
    <definedName name="dot_anno">'A. CURSUS STUDIORUM'!$D$38</definedName>
    <definedName name="dot_presso">'A. CURSUS STUDIORUM'!$D$39</definedName>
    <definedName name="dot_tema">'A. CURSUS STUDIORUM'!$D$37</definedName>
    <definedName name="dot_titolo">'A. CURSUS STUDIORUM'!$D$40</definedName>
    <definedName name="dot_voto">'A. CURSUS STUDIORUM'!$D$41</definedName>
    <definedName name="ECOINDUSTRIA">ELENCHI!$B$12:$B$21</definedName>
    <definedName name="elenco_ambito">ELENCHI!$D$8:$D$10</definedName>
    <definedName name="elenco_ambito_attivita">ELENCHI!$D$13:$D$14</definedName>
    <definedName name="elenco_dim_tipo">ELENCHI!$F$2:$F$8</definedName>
    <definedName name="elenco_laurea">ELENCHI!$E$2:$E$3</definedName>
    <definedName name="elenco_lingue">ELENCHI!$D$2:$D$5</definedName>
    <definedName name="elenco_proj">ELENCHI!$F$21:$F$25</definedName>
    <definedName name="elenco_pubblic">ELENCHI!$F$11:$F$14</definedName>
    <definedName name="elenco_riferimento">ELENCHI!$D$17:$D$19</definedName>
    <definedName name="elenco_sesso">ELENCHI!$C$2:$C$3</definedName>
    <definedName name="elenco_tematica">ELENCHI!$F$17:$F$18</definedName>
    <definedName name="email">ANAGRAFICA!$D$37</definedName>
    <definedName name="ep1_ambito">'B. ESP. PROFESSIONALI'!$D$19</definedName>
    <definedName name="ep1_attivita">'B. ESP. PROFESSIONALI'!$D$21</definedName>
    <definedName name="ep1_comune">'B. ESP. PROFESSIONALI'!$D$15</definedName>
    <definedName name="ep1_denominazione">'B. ESP. PROFESSIONALI'!$D$14</definedName>
    <definedName name="ep1_dimensione">'B. ESP. PROFESSIONALI'!$D$17</definedName>
    <definedName name="ep1_fine">'B. ESP. PROFESSIONALI'!$D$13</definedName>
    <definedName name="ep1_inizio">'B. ESP. PROFESSIONALI'!$D$12</definedName>
    <definedName name="ep1_provincia">'B. ESP. PROFESSIONALI'!$D$16</definedName>
    <definedName name="ep1_resp">'B. ESP. PROFESSIONALI'!$D$22</definedName>
    <definedName name="ep1_rife">'B. ESP. PROFESSIONALI'!$D$20</definedName>
    <definedName name="ep1_settore">'B. ESP. PROFESSIONALI'!$D$18</definedName>
    <definedName name="ep10_ambito">'B. ESP. PROFESSIONALI'!$D$127</definedName>
    <definedName name="ep10_attivita">'B. ESP. PROFESSIONALI'!$D$129</definedName>
    <definedName name="ep10_comune">'B. ESP. PROFESSIONALI'!$D$123</definedName>
    <definedName name="ep10_denominazione">'B. ESP. PROFESSIONALI'!$D$122</definedName>
    <definedName name="ep10_dimensione">'B. ESP. PROFESSIONALI'!$D$125</definedName>
    <definedName name="ep10_fine">'B. ESP. PROFESSIONALI'!$D$121</definedName>
    <definedName name="ep10_inizio">'B. ESP. PROFESSIONALI'!$D$120</definedName>
    <definedName name="ep10_provincia">'B. ESP. PROFESSIONALI'!$D$124</definedName>
    <definedName name="ep10_resp">'B. ESP. PROFESSIONALI'!$D$130</definedName>
    <definedName name="ep10_rife">'B. ESP. PROFESSIONALI'!$D$128</definedName>
    <definedName name="ep10_settore">'B. ESP. PROFESSIONALI'!$D$126</definedName>
    <definedName name="ep2_ambito">'B. ESP. PROFESSIONALI'!$D$31</definedName>
    <definedName name="ep2_attivita">'B. ESP. PROFESSIONALI'!$D$33</definedName>
    <definedName name="ep2_comune">'B. ESP. PROFESSIONALI'!$D$27</definedName>
    <definedName name="ep2_denominazione">'B. ESP. PROFESSIONALI'!$D$26</definedName>
    <definedName name="ep2_dimensione">'B. ESP. PROFESSIONALI'!$D$29</definedName>
    <definedName name="ep2_fine">'B. ESP. PROFESSIONALI'!$D$25</definedName>
    <definedName name="ep2_inizio">'B. ESP. PROFESSIONALI'!$D$24</definedName>
    <definedName name="ep2_provincia">'B. ESP. PROFESSIONALI'!$D$28</definedName>
    <definedName name="ep2_resp">'B. ESP. PROFESSIONALI'!$D$34</definedName>
    <definedName name="ep2_rife">'B. ESP. PROFESSIONALI'!$D$32</definedName>
    <definedName name="ep2_settore">'B. ESP. PROFESSIONALI'!$D$30</definedName>
    <definedName name="ep3_ambito">'B. ESP. PROFESSIONALI'!$D$43</definedName>
    <definedName name="ep3_attivita">'B. ESP. PROFESSIONALI'!$D$45</definedName>
    <definedName name="ep3_comune">'B. ESP. PROFESSIONALI'!$D$39</definedName>
    <definedName name="ep3_denominazione">'B. ESP. PROFESSIONALI'!$D$38</definedName>
    <definedName name="ep3_dimensione">'B. ESP. PROFESSIONALI'!$D$41</definedName>
    <definedName name="ep3_fine">'B. ESP. PROFESSIONALI'!$D$37</definedName>
    <definedName name="ep3_inizio">'B. ESP. PROFESSIONALI'!$D$36</definedName>
    <definedName name="ep3_provincia">'B. ESP. PROFESSIONALI'!$D$40</definedName>
    <definedName name="ep3_resp">'B. ESP. PROFESSIONALI'!$D$46</definedName>
    <definedName name="ep3_rife">'B. ESP. PROFESSIONALI'!$D$44</definedName>
    <definedName name="ep3_settore">'B. ESP. PROFESSIONALI'!$D$42</definedName>
    <definedName name="ep4_ambito">'B. ESP. PROFESSIONALI'!$D$55</definedName>
    <definedName name="ep4_attivita">'B. ESP. PROFESSIONALI'!$D$57</definedName>
    <definedName name="ep4_comune">'B. ESP. PROFESSIONALI'!$D$51</definedName>
    <definedName name="ep4_denominazione">'B. ESP. PROFESSIONALI'!$D$50</definedName>
    <definedName name="ep4_dimensione">'B. ESP. PROFESSIONALI'!$D$53</definedName>
    <definedName name="ep4_fine">'B. ESP. PROFESSIONALI'!$D$49</definedName>
    <definedName name="ep4_inizio">'B. ESP. PROFESSIONALI'!$D$48</definedName>
    <definedName name="ep4_provincia">'B. ESP. PROFESSIONALI'!$D$52</definedName>
    <definedName name="ep4_resp">'B. ESP. PROFESSIONALI'!$D$58</definedName>
    <definedName name="ep4_rife">'B. ESP. PROFESSIONALI'!$D$56</definedName>
    <definedName name="ep4_settore">'B. ESP. PROFESSIONALI'!$D$54</definedName>
    <definedName name="ep5_ambito">'B. ESP. PROFESSIONALI'!$D$67</definedName>
    <definedName name="ep5_attivita">'B. ESP. PROFESSIONALI'!$D$69</definedName>
    <definedName name="ep5_comune">'B. ESP. PROFESSIONALI'!$D$63</definedName>
    <definedName name="ep5_denominazione">'B. ESP. PROFESSIONALI'!$D$62</definedName>
    <definedName name="ep5_dimensione">'B. ESP. PROFESSIONALI'!$D$65</definedName>
    <definedName name="ep5_fine">'B. ESP. PROFESSIONALI'!$D$61</definedName>
    <definedName name="ep5_inizio">'B. ESP. PROFESSIONALI'!$D$60</definedName>
    <definedName name="ep5_provincia">'B. ESP. PROFESSIONALI'!$D$64</definedName>
    <definedName name="ep5_resp">'B. ESP. PROFESSIONALI'!$D$70</definedName>
    <definedName name="ep5_rife">'B. ESP. PROFESSIONALI'!$D$68</definedName>
    <definedName name="ep5_settore">'B. ESP. PROFESSIONALI'!$D$66</definedName>
    <definedName name="ep6_ambito">'B. ESP. PROFESSIONALI'!$D$79</definedName>
    <definedName name="ep6_attivita">'B. ESP. PROFESSIONALI'!$D$81</definedName>
    <definedName name="ep6_comune">'B. ESP. PROFESSIONALI'!$D$75</definedName>
    <definedName name="ep6_denominazione">'B. ESP. PROFESSIONALI'!$D$74</definedName>
    <definedName name="ep6_dimensione">'B. ESP. PROFESSIONALI'!$D$77</definedName>
    <definedName name="ep6_fine">'B. ESP. PROFESSIONALI'!$D$73</definedName>
    <definedName name="ep6_inizio">'B. ESP. PROFESSIONALI'!$D$72</definedName>
    <definedName name="ep6_provincia">'B. ESP. PROFESSIONALI'!$D$76</definedName>
    <definedName name="ep6_resp">'B. ESP. PROFESSIONALI'!$D$82</definedName>
    <definedName name="ep6_rife">'B. ESP. PROFESSIONALI'!$D$80</definedName>
    <definedName name="ep6_settore">'B. ESP. PROFESSIONALI'!$D$78</definedName>
    <definedName name="ep7_ambito">'B. ESP. PROFESSIONALI'!$D$91</definedName>
    <definedName name="ep7_attivita">'B. ESP. PROFESSIONALI'!$D$93</definedName>
    <definedName name="ep7_comune">'B. ESP. PROFESSIONALI'!$D$87</definedName>
    <definedName name="ep7_denominazione">'B. ESP. PROFESSIONALI'!$D$86</definedName>
    <definedName name="ep7_dimensione">'B. ESP. PROFESSIONALI'!$D$89</definedName>
    <definedName name="ep7_fine">'B. ESP. PROFESSIONALI'!$D$85</definedName>
    <definedName name="ep7_inizio">'B. ESP. PROFESSIONALI'!$D$84</definedName>
    <definedName name="ep7_provincia">'B. ESP. PROFESSIONALI'!$D$88</definedName>
    <definedName name="ep7_resp">'B. ESP. PROFESSIONALI'!$D$94</definedName>
    <definedName name="ep7_rife">'B. ESP. PROFESSIONALI'!$D$92</definedName>
    <definedName name="ep7_settore">'B. ESP. PROFESSIONALI'!$D$90</definedName>
    <definedName name="ep8_ambito">'B. ESP. PROFESSIONALI'!$D$103</definedName>
    <definedName name="ep8_attivita">'B. ESP. PROFESSIONALI'!$D$105</definedName>
    <definedName name="ep8_comune">'B. ESP. PROFESSIONALI'!$D$99</definedName>
    <definedName name="ep8_denominazione">'B. ESP. PROFESSIONALI'!$D$98</definedName>
    <definedName name="ep8_dimensione">'B. ESP. PROFESSIONALI'!$D$101</definedName>
    <definedName name="ep8_fine">'B. ESP. PROFESSIONALI'!$D$97</definedName>
    <definedName name="ep8_inizio">'B. ESP. PROFESSIONALI'!$D$96</definedName>
    <definedName name="ep8_provincia">'B. ESP. PROFESSIONALI'!$D$100</definedName>
    <definedName name="ep8_resp">'B. ESP. PROFESSIONALI'!$D$106</definedName>
    <definedName name="ep8_rife">'B. ESP. PROFESSIONALI'!$D$104</definedName>
    <definedName name="ep8_settore">'B. ESP. PROFESSIONALI'!$D$102</definedName>
    <definedName name="ep9_ambito">'B. ESP. PROFESSIONALI'!$D$115</definedName>
    <definedName name="ep9_attivita">'B. ESP. PROFESSIONALI'!$D$117</definedName>
    <definedName name="ep9_comune">'B. ESP. PROFESSIONALI'!$D$111</definedName>
    <definedName name="ep9_denominazione">'B. ESP. PROFESSIONALI'!$D$110</definedName>
    <definedName name="ep9_dimensione">'B. ESP. PROFESSIONALI'!$D$113</definedName>
    <definedName name="ep9_fine">'B. ESP. PROFESSIONALI'!$D$109</definedName>
    <definedName name="ep9_inizio">'B. ESP. PROFESSIONALI'!$D$108</definedName>
    <definedName name="ep9_provincia">'B. ESP. PROFESSIONALI'!$D$112</definedName>
    <definedName name="ep9_resp">'B. ESP. PROFESSIONALI'!$D$118</definedName>
    <definedName name="ep9_rife">'B. ESP. PROFESSIONALI'!$D$116</definedName>
    <definedName name="ep9_settore">'B. ESP. PROFESSIONALI'!$D$114</definedName>
    <definedName name="fax">ANAGRAFICA!$D$36</definedName>
    <definedName name="GESTIONE_AZIENDALE">ELENCHI!$B$63:$B$64</definedName>
    <definedName name="indirizzo_domicilio">ANAGRAFICA!$D$25</definedName>
    <definedName name="indirizzo_residenza">ANAGRAFICA!$D$20</definedName>
    <definedName name="INDUSTRIA_DELLA_SALUTE">ELENCHI!$B$27:$B$32</definedName>
    <definedName name="INDUSTRIE_CREATIVE_E_CULTURALI">ELENCHI!$B$22:$B$26</definedName>
    <definedName name="intestatario_partita_iva">ANAGRAFICA!$D$32</definedName>
    <definedName name="istruzioni_bianco">ANAGRAFICA!$D$1</definedName>
    <definedName name="istruzioni_giallo">ANAGRAFICA!$D$2</definedName>
    <definedName name="istruzioni_rosso">ANAGRAFICA!$D$4</definedName>
    <definedName name="istruzioni_verde">ANAGRAFICA!$D$3</definedName>
    <definedName name="l1_anno">'A. CURSUS STUDIORUM'!$D$13</definedName>
    <definedName name="l1_presso">'A. CURSUS STUDIORUM'!$D$14</definedName>
    <definedName name="l1_tema">'A. CURSUS STUDIORUM'!$D$12</definedName>
    <definedName name="l1_tipo">'A. CURSUS STUDIORUM'!$D$11</definedName>
    <definedName name="l1_titolo">'A. CURSUS STUDIORUM'!$D$15</definedName>
    <definedName name="l1_voto">'A. CURSUS STUDIORUM'!$D$16</definedName>
    <definedName name="l11_anno">'A. CURSUS STUDIORUM'!$D$19</definedName>
    <definedName name="l11_presso">'A. CURSUS STUDIORUM'!$D$20</definedName>
    <definedName name="l11_tema">'A. CURSUS STUDIORUM'!$D$18</definedName>
    <definedName name="l11_titolo">'A. CURSUS STUDIORUM'!$D$21</definedName>
    <definedName name="l2_anno">'A. CURSUS STUDIORUM'!$D$25</definedName>
    <definedName name="l2_presso">'A. CURSUS STUDIORUM'!$D$26</definedName>
    <definedName name="l2_tema">'A. CURSUS STUDIORUM'!$D$24</definedName>
    <definedName name="l2_tipo">'A. CURSUS STUDIORUM'!$D$23</definedName>
    <definedName name="l2_titolo">'A. CURSUS STUDIORUM'!$D$27</definedName>
    <definedName name="l2_voto">'A. CURSUS STUDIORUM'!$D$28</definedName>
    <definedName name="l21_anno">'A. CURSUS STUDIORUM'!$D$31</definedName>
    <definedName name="l21_presso">'A. CURSUS STUDIORUM'!$D$32</definedName>
    <definedName name="l21_tema">'A. CURSUS STUDIORUM'!$D$30</definedName>
    <definedName name="l21_titolo">'A. CURSUS STUDIORUM'!$D$33</definedName>
    <definedName name="lingua_madre">ANAGRAFICA!$D$42</definedName>
    <definedName name="lingua1">ANAGRAFICA!$D$43</definedName>
    <definedName name="lingua1_livello">ANAGRAFICA!$D$44</definedName>
    <definedName name="lingua2">ANAGRAFICA!$D$45</definedName>
    <definedName name="lingua2_livello">ANAGRAFICA!$D$46</definedName>
    <definedName name="lingua3">ANAGRAFICA!$D$47</definedName>
    <definedName name="lingua3_livello">ANAGRAFICA!$D$48</definedName>
    <definedName name="livello_proj">ELENCHI!$G$2:$G$5</definedName>
    <definedName name="m2l_anno">'A. CURSUS STUDIORUM'!$D$46</definedName>
    <definedName name="m2l_presso">'A. CURSUS STUDIORUM'!$D$47</definedName>
    <definedName name="m2l_tema">'A. CURSUS STUDIORUM'!$D$45</definedName>
    <definedName name="m2l_titolo">'A. CURSUS STUDIORUM'!$D$48</definedName>
    <definedName name="m2l_voto">'A. CURSUS STUDIORUM'!$D$49</definedName>
    <definedName name="Macroaree">ELENCHI!$A$2:$A$12</definedName>
    <definedName name="MANIFATTURIERO_AVANZATO">ELENCHI!$B$33:$B$37</definedName>
    <definedName name="MOBILITÀ_SOSTENIBILE">ELENCHI!$B$38:$B$41</definedName>
    <definedName name="nome">ANAGRAFICA!$D$11</definedName>
    <definedName name="partita_iva">ANAGRAFICA!$D$31</definedName>
    <definedName name="partner_proj">ELENCHI!$G$15:$G$18</definedName>
    <definedName name="pec">ANAGRAFICA!$D$38</definedName>
    <definedName name="provincia_domicilio">ANAGRAFICA!$D$28</definedName>
    <definedName name="provincia_nascita">ANAGRAFICA!$D$17</definedName>
    <definedName name="provincia_residenza">ANAGRAFICA!$D$23</definedName>
    <definedName name="pub1_anno">'B. ESP. PROFESSIONALI'!#REF!</definedName>
    <definedName name="pub1_rife">'B. ESP. PROFESSIONALI'!#REF!</definedName>
    <definedName name="pub1_riferibile">'B. ESP. PROFESSIONALI'!#REF!</definedName>
    <definedName name="pub1_tipo">'B. ESP. PROFESSIONALI'!#REF!</definedName>
    <definedName name="pub1_titolo">'B. ESP. PROFESSIONALI'!#REF!</definedName>
    <definedName name="pub2_anno">'B. ESP. PROFESSIONALI'!#REF!</definedName>
    <definedName name="pub2_rife">'B. ESP. PROFESSIONALI'!#REF!</definedName>
    <definedName name="pub2_riferibile">'B. ESP. PROFESSIONALI'!#REF!</definedName>
    <definedName name="pub2_tipo">'B. ESP. PROFESSIONALI'!#REF!</definedName>
    <definedName name="pub2_titolo">'B. ESP. PROFESSIONALI'!#REF!</definedName>
    <definedName name="pub3_anno">'B. ESP. PROFESSIONALI'!#REF!</definedName>
    <definedName name="pub3_rife">'B. ESP. PROFESSIONALI'!#REF!</definedName>
    <definedName name="pub3_riferibile">'B. ESP. PROFESSIONALI'!#REF!</definedName>
    <definedName name="pub3_tipo">'B. ESP. PROFESSIONALI'!#REF!</definedName>
    <definedName name="pub3_titolo">'B. ESP. PROFESSIONALI'!#REF!</definedName>
    <definedName name="pub4_anno">'B. ESP. PROFESSIONALI'!#REF!</definedName>
    <definedName name="pub4_rife">'B. ESP. PROFESSIONALI'!#REF!</definedName>
    <definedName name="pub4_riferibile">'B. ESP. PROFESSIONALI'!#REF!</definedName>
    <definedName name="pub4_tipo">'B. ESP. PROFESSIONALI'!#REF!</definedName>
    <definedName name="pub4_titolo">'B. ESP. PROFESSIONALI'!#REF!</definedName>
    <definedName name="pub5_anno">'B. ESP. PROFESSIONALI'!#REF!</definedName>
    <definedName name="pub5_rife">'B. ESP. PROFESSIONALI'!#REF!</definedName>
    <definedName name="pub5_riferibile">'B. ESP. PROFESSIONALI'!#REF!</definedName>
    <definedName name="pub5_tipo">'B. ESP. PROFESSIONALI'!#REF!</definedName>
    <definedName name="pub5_titolo">'B. ESP. PROFESSIONALI'!#REF!</definedName>
    <definedName name="ruolo_proj">ELENCHI!$G$29:$G$35</definedName>
    <definedName name="sesso">ANAGRAFICA!$D$13</definedName>
    <definedName name="SMART_CITIES_AND_COMMUNITIES">ELENCHI!$B$42:$B$49</definedName>
    <definedName name="spec_principale">ANAGRAFICA!$D$53</definedName>
    <definedName name="spec_secondaria">ANAGRAFICA!$D$58</definedName>
    <definedName name="stato_nascita">ANAGRAFICA!$D$15</definedName>
    <definedName name="TECNOLOGIE_DIGITALI_E_CIBERNETICHE">ELENCHI!$B$58:$B$60</definedName>
    <definedName name="TECNOLOGIE_INDUSTRIALI_ABILITANTI">ELENCHI!$B$50:$B$57</definedName>
    <definedName name="telefono">ANAGRAFICA!$D$34</definedName>
    <definedName name="tempo_proj">ELENCHI!$G$8:$G$12</definedName>
    <definedName name="_xlnm.Print_Titles" localSheetId="1">'A. CURSUS STUDIORUM'!$6:$8</definedName>
    <definedName name="_xlnm.Print_Titles" localSheetId="2">'B. ESP. PROFESSIONALI'!$6:$8</definedName>
    <definedName name="_xlnm.Print_Titles" localSheetId="3">'C. ESP. VALUTAZIONE'!$6:$8</definedName>
    <definedName name="_xlnm.Print_Titles" localSheetId="4">MOTIVAZIONI!$6:$8</definedName>
  </definedNames>
  <calcPr calcId="162913" iterateDelta="1E-4"/>
</workbook>
</file>

<file path=xl/calcChain.xml><?xml version="1.0" encoding="utf-8"?>
<calcChain xmlns="http://schemas.openxmlformats.org/spreadsheetml/2006/main">
  <c r="FT2" i="8" l="1"/>
  <c r="FI2" i="8"/>
  <c r="EX2" i="8"/>
  <c r="EM2" i="8"/>
  <c r="EB2" i="8"/>
  <c r="DQ2" i="8"/>
  <c r="DF2" i="8"/>
  <c r="CU2" i="8"/>
  <c r="CJ2" i="8"/>
  <c r="BY2" i="8"/>
  <c r="FS2" i="8"/>
  <c r="FH2" i="8"/>
  <c r="EW2" i="8"/>
  <c r="EL2" i="8"/>
  <c r="EA2" i="8"/>
  <c r="DP2" i="8"/>
  <c r="DE2" i="8"/>
  <c r="CT2" i="8"/>
  <c r="CI2" i="8"/>
  <c r="BX2" i="8"/>
  <c r="GX2" i="8"/>
  <c r="GW2" i="8"/>
  <c r="GV2" i="8"/>
  <c r="GU2" i="8"/>
  <c r="GT2" i="8"/>
  <c r="GS2" i="8"/>
  <c r="GR2" i="8"/>
  <c r="GQ2" i="8"/>
  <c r="GP2" i="8"/>
  <c r="GO2" i="8"/>
  <c r="GN2" i="8"/>
  <c r="GM2" i="8"/>
  <c r="GL2" i="8"/>
  <c r="GK2" i="8"/>
  <c r="GJ2" i="8"/>
  <c r="GI2" i="8"/>
  <c r="GH2" i="8"/>
  <c r="GG2" i="8"/>
  <c r="GF2" i="8"/>
  <c r="GE2" i="8"/>
  <c r="GD2" i="8"/>
  <c r="GC2" i="8"/>
  <c r="GB2" i="8"/>
  <c r="GA2" i="8"/>
  <c r="FZ2" i="8"/>
  <c r="FY2" i="8"/>
  <c r="FX2" i="8"/>
  <c r="FW2" i="8"/>
  <c r="FV2" i="8"/>
  <c r="FU2" i="8"/>
  <c r="FR2" i="8"/>
  <c r="FQ2" i="8"/>
  <c r="FP2" i="8"/>
  <c r="FO2" i="8"/>
  <c r="FN2" i="8"/>
  <c r="FM2" i="8"/>
  <c r="FL2" i="8"/>
  <c r="FK2" i="8"/>
  <c r="FJ2" i="8"/>
  <c r="FG2" i="8"/>
  <c r="FF2" i="8"/>
  <c r="FE2" i="8"/>
  <c r="FD2" i="8"/>
  <c r="FC2" i="8"/>
  <c r="FB2" i="8"/>
  <c r="FA2" i="8"/>
  <c r="EZ2" i="8"/>
  <c r="EY2" i="8"/>
  <c r="EV2" i="8"/>
  <c r="EU2" i="8"/>
  <c r="ET2" i="8"/>
  <c r="ES2" i="8"/>
  <c r="ER2" i="8"/>
  <c r="EQ2" i="8"/>
  <c r="EP2" i="8"/>
  <c r="EO2" i="8"/>
  <c r="EN2" i="8"/>
  <c r="EK2" i="8"/>
  <c r="EJ2" i="8"/>
  <c r="EI2" i="8"/>
  <c r="EH2" i="8"/>
  <c r="EG2" i="8"/>
  <c r="EF2" i="8"/>
  <c r="EE2" i="8"/>
  <c r="ED2" i="8"/>
  <c r="EC2" i="8"/>
  <c r="DZ2" i="8"/>
  <c r="DY2" i="8"/>
  <c r="DX2" i="8"/>
  <c r="DW2" i="8"/>
  <c r="DV2" i="8"/>
  <c r="DU2" i="8"/>
  <c r="DT2" i="8"/>
  <c r="DS2" i="8"/>
  <c r="DR2" i="8"/>
  <c r="DO2" i="8"/>
  <c r="DN2" i="8"/>
  <c r="DM2" i="8"/>
  <c r="DL2" i="8"/>
  <c r="DK2" i="8"/>
  <c r="DJ2" i="8"/>
  <c r="DI2" i="8"/>
  <c r="DH2" i="8"/>
  <c r="DG2" i="8"/>
  <c r="DD2" i="8"/>
  <c r="DC2" i="8"/>
  <c r="DB2" i="8"/>
  <c r="DA2" i="8"/>
  <c r="CZ2" i="8"/>
  <c r="CY2" i="8"/>
  <c r="CX2" i="8"/>
  <c r="CW2" i="8"/>
  <c r="CV2" i="8"/>
  <c r="CS2" i="8"/>
  <c r="CR2" i="8"/>
  <c r="CQ2" i="8"/>
  <c r="CP2" i="8"/>
  <c r="CO2" i="8"/>
  <c r="CN2" i="8"/>
  <c r="CM2" i="8"/>
  <c r="CL2" i="8"/>
  <c r="CK2" i="8"/>
  <c r="CH2" i="8"/>
  <c r="CG2" i="8"/>
  <c r="CF2" i="8"/>
  <c r="CE2" i="8"/>
  <c r="CD2" i="8"/>
  <c r="CC2" i="8"/>
  <c r="CB2" i="8"/>
  <c r="CA2" i="8"/>
  <c r="BZ2" i="8"/>
  <c r="BW2" i="8"/>
  <c r="BV2" i="8"/>
  <c r="BU2" i="8"/>
  <c r="BT2" i="8"/>
  <c r="BS2" i="8"/>
  <c r="BQ2" i="8"/>
  <c r="BR2" i="8"/>
  <c r="BP2" i="8"/>
  <c r="BO2" i="8"/>
  <c r="BN2" i="8"/>
  <c r="BM2" i="8"/>
  <c r="BL2" i="8"/>
  <c r="BK2" i="8"/>
  <c r="BJ2" i="8"/>
  <c r="BI2" i="8"/>
  <c r="BH2" i="8"/>
  <c r="BG2" i="8"/>
  <c r="BF2" i="8"/>
  <c r="BE2" i="8"/>
  <c r="BD2" i="8"/>
  <c r="BC2" i="8"/>
  <c r="BB2" i="8"/>
  <c r="BA2" i="8"/>
  <c r="AZ2" i="8"/>
  <c r="AY2" i="8"/>
  <c r="AX2" i="8"/>
  <c r="AW2" i="8"/>
  <c r="AV2" i="8"/>
  <c r="AU2" i="8"/>
  <c r="AT2" i="8"/>
  <c r="AS2" i="8"/>
  <c r="AR2" i="8"/>
  <c r="AQ2" i="8"/>
  <c r="AO2" i="8"/>
  <c r="AP2" i="8"/>
  <c r="AN2" i="8"/>
  <c r="AM2" i="8"/>
  <c r="AL2" i="8"/>
  <c r="AK2" i="8"/>
  <c r="AJ2" i="8"/>
  <c r="AH2" i="8"/>
  <c r="AG2" i="8"/>
  <c r="AF2" i="8"/>
  <c r="AI2" i="8"/>
  <c r="AE2" i="8"/>
  <c r="AD2" i="8"/>
  <c r="AC2" i="8"/>
  <c r="AB2" i="8"/>
  <c r="AA2" i="8"/>
  <c r="Z2" i="8"/>
  <c r="Y2" i="8"/>
  <c r="X2" i="8"/>
  <c r="W2" i="8"/>
  <c r="V2" i="8"/>
  <c r="U2" i="8"/>
  <c r="T2" i="8"/>
  <c r="S2" i="8"/>
  <c r="R2" i="8"/>
  <c r="Q2" i="8"/>
  <c r="P2" i="8"/>
  <c r="O2" i="8"/>
  <c r="M2" i="8"/>
  <c r="N2" i="8"/>
  <c r="L2" i="8"/>
  <c r="K2" i="8"/>
  <c r="I2" i="8"/>
  <c r="J2" i="8"/>
  <c r="H2" i="8"/>
  <c r="G2" i="8"/>
  <c r="F2" i="8"/>
  <c r="E2" i="8"/>
  <c r="D2" i="8"/>
  <c r="C2" i="8"/>
  <c r="B2" i="8"/>
  <c r="A2" i="8"/>
  <c r="D42" i="6"/>
  <c r="D14" i="6"/>
  <c r="D41" i="6"/>
  <c r="D40" i="6"/>
  <c r="D39" i="6"/>
  <c r="D61" i="6"/>
  <c r="D60" i="6"/>
  <c r="D59" i="6"/>
  <c r="D58" i="6"/>
  <c r="D57" i="6"/>
  <c r="D56" i="6"/>
  <c r="D55" i="6"/>
  <c r="D54" i="6"/>
  <c r="D53" i="6"/>
  <c r="D52" i="6"/>
  <c r="D47" i="6"/>
  <c r="D46" i="6"/>
  <c r="D45" i="6"/>
  <c r="D44" i="6"/>
  <c r="D33" i="6"/>
  <c r="D32" i="6"/>
  <c r="D31" i="6"/>
  <c r="D30" i="6"/>
  <c r="D29" i="6"/>
  <c r="D28" i="6"/>
  <c r="D27" i="6"/>
  <c r="D26" i="6"/>
  <c r="D25" i="6"/>
  <c r="D24" i="6"/>
  <c r="D19" i="6" l="1"/>
  <c r="D18" i="6"/>
  <c r="D17" i="6"/>
  <c r="D16" i="6"/>
  <c r="D13" i="6"/>
  <c r="D12" i="6"/>
  <c r="D11" i="6"/>
  <c r="D4" i="6" l="1"/>
  <c r="D3" i="6"/>
  <c r="D2" i="6"/>
  <c r="D1" i="6"/>
  <c r="D4" i="5"/>
  <c r="D3" i="5"/>
  <c r="D2" i="5"/>
  <c r="D1" i="5"/>
  <c r="D4" i="4"/>
  <c r="D3" i="4"/>
  <c r="D2" i="4"/>
  <c r="D1" i="4"/>
  <c r="D4" i="3"/>
  <c r="D3" i="3"/>
  <c r="D2" i="3"/>
  <c r="D1" i="3"/>
  <c r="D7" i="2" l="1"/>
  <c r="D7" i="6" l="1"/>
  <c r="D7" i="5"/>
  <c r="D7" i="4"/>
  <c r="D7" i="3"/>
</calcChain>
</file>

<file path=xl/comments1.xml><?xml version="1.0" encoding="utf-8"?>
<comments xmlns="http://schemas.openxmlformats.org/spreadsheetml/2006/main">
  <authors>
    <author>Carlo Borelli</author>
  </authors>
  <commentList>
    <comment ref="D7" authorId="0" shapeId="0">
      <text>
        <r>
          <rPr>
            <sz val="9"/>
            <color indexed="81"/>
            <rFont val="Tahoma"/>
            <family val="2"/>
          </rPr>
          <t>Campo a compilazione automatica</t>
        </r>
      </text>
    </comment>
    <comment ref="D11" authorId="0" shapeId="0">
      <text>
        <r>
          <rPr>
            <sz val="9"/>
            <color indexed="81"/>
            <rFont val="Tahoma"/>
            <family val="2"/>
          </rPr>
          <t>Indicare il proprio nome</t>
        </r>
      </text>
    </comment>
    <comment ref="D12" authorId="0" shapeId="0">
      <text>
        <r>
          <rPr>
            <sz val="9"/>
            <color indexed="81"/>
            <rFont val="Tahoma"/>
            <family val="2"/>
          </rPr>
          <t>Indicare il proprio cognome</t>
        </r>
      </text>
    </comment>
    <comment ref="D13" authorId="0" shapeId="0">
      <text>
        <r>
          <rPr>
            <sz val="9"/>
            <color indexed="81"/>
            <rFont val="Tahoma"/>
            <family val="2"/>
          </rPr>
          <t>Utilizzare la tendina per selezionare il proprio sesso</t>
        </r>
      </text>
    </comment>
    <comment ref="D15" authorId="0" shapeId="0">
      <text>
        <r>
          <rPr>
            <sz val="9"/>
            <color indexed="81"/>
            <rFont val="Tahoma"/>
            <family val="2"/>
          </rPr>
          <t>Indicare lo Stato in cui si è nati</t>
        </r>
      </text>
    </comment>
    <comment ref="D16" authorId="0" shapeId="0">
      <text>
        <r>
          <rPr>
            <sz val="9"/>
            <color indexed="81"/>
            <rFont val="Tahoma"/>
            <family val="2"/>
          </rPr>
          <t>Indicare il comune in cui si è nati</t>
        </r>
      </text>
    </comment>
    <comment ref="D17" authorId="0" shapeId="0">
      <text>
        <r>
          <rPr>
            <sz val="9"/>
            <color indexed="81"/>
            <rFont val="Tahoma"/>
            <family val="2"/>
          </rPr>
          <t>Indicare la provincia in cui si è nati (per Stati esteri indicare "EE")</t>
        </r>
      </text>
    </comment>
    <comment ref="D18" authorId="0" shapeId="0">
      <text>
        <r>
          <rPr>
            <sz val="9"/>
            <color indexed="81"/>
            <rFont val="Tahoma"/>
            <family val="2"/>
          </rPr>
          <t xml:space="preserve">Indicare la data di nascita utilizzando il formato </t>
        </r>
        <r>
          <rPr>
            <b/>
            <sz val="9"/>
            <color indexed="81"/>
            <rFont val="Tahoma"/>
            <family val="2"/>
          </rPr>
          <t>gg/mm/aaaa</t>
        </r>
      </text>
    </comment>
    <comment ref="D20" authorId="0" shapeId="0">
      <text>
        <r>
          <rPr>
            <sz val="9"/>
            <color indexed="81"/>
            <rFont val="Tahoma"/>
            <family val="2"/>
          </rPr>
          <t>Indicare l'indirizzo in cui si risiede</t>
        </r>
      </text>
    </comment>
    <comment ref="D21" authorId="0" shapeId="0">
      <text>
        <r>
          <rPr>
            <sz val="9"/>
            <color indexed="81"/>
            <rFont val="Tahoma"/>
            <family val="2"/>
          </rPr>
          <t>Indicare il comune in cui si risiede</t>
        </r>
      </text>
    </comment>
    <comment ref="D22" authorId="0" shapeId="0">
      <text>
        <r>
          <rPr>
            <sz val="9"/>
            <color indexed="81"/>
            <rFont val="Tahoma"/>
            <family val="2"/>
          </rPr>
          <t>Indicare il CAP del comune in cui si risiede</t>
        </r>
      </text>
    </comment>
    <comment ref="D23" authorId="0" shapeId="0">
      <text>
        <r>
          <rPr>
            <sz val="9"/>
            <color indexed="81"/>
            <rFont val="Tahoma"/>
            <family val="2"/>
          </rPr>
          <t>Indicare la provincia in cui si risiede (per Stati esteri indicare "EE")</t>
        </r>
      </text>
    </comment>
    <comment ref="D25" authorId="0" shapeId="0">
      <text>
        <r>
          <rPr>
            <sz val="9"/>
            <color indexed="81"/>
            <rFont val="Tahoma"/>
            <family val="2"/>
          </rPr>
          <t>Indicare solo se diverso da quello di residenza</t>
        </r>
      </text>
    </comment>
    <comment ref="D26" authorId="0" shapeId="0">
      <text>
        <r>
          <rPr>
            <sz val="9"/>
            <color indexed="81"/>
            <rFont val="Tahoma"/>
            <family val="2"/>
          </rPr>
          <t>Indicare solo se diverso da quello di residenza</t>
        </r>
      </text>
    </comment>
    <comment ref="D27" authorId="0" shapeId="0">
      <text>
        <r>
          <rPr>
            <sz val="9"/>
            <color indexed="81"/>
            <rFont val="Tahoma"/>
            <family val="2"/>
          </rPr>
          <t>Indicare solo se diverso da quello di residenza</t>
        </r>
      </text>
    </comment>
    <comment ref="D28" authorId="0" shapeId="0">
      <text>
        <r>
          <rPr>
            <sz val="9"/>
            <color indexed="81"/>
            <rFont val="Tahoma"/>
            <family val="2"/>
          </rPr>
          <t>Indicare solo se diversa da quella di residenza</t>
        </r>
      </text>
    </comment>
    <comment ref="D30" authorId="0" shapeId="0">
      <text>
        <r>
          <rPr>
            <sz val="9"/>
            <color indexed="81"/>
            <rFont val="Tahoma"/>
            <family val="2"/>
          </rPr>
          <t>Indicare il proprio codice fiscale personale</t>
        </r>
      </text>
    </comment>
    <comment ref="D31" authorId="0" shapeId="0">
      <text>
        <r>
          <rPr>
            <sz val="9"/>
            <color indexed="81"/>
            <rFont val="Tahoma"/>
            <family val="2"/>
          </rPr>
          <t>Indicare la propria partita IVA, che deve essere attiva al momento della presentazione della domanda</t>
        </r>
      </text>
    </comment>
    <comment ref="D32" authorId="0" shapeId="0">
      <text>
        <r>
          <rPr>
            <sz val="9"/>
            <color indexed="81"/>
            <rFont val="Tahoma"/>
            <family val="2"/>
          </rPr>
          <t>Se nella cella precedente si è indicata la partita IVA di ditte individuali, studi professionali associati o società tra professionisti, indicarne la denominazione</t>
        </r>
      </text>
    </comment>
    <comment ref="D34" authorId="0" shapeId="0">
      <text>
        <r>
          <rPr>
            <sz val="9"/>
            <color indexed="81"/>
            <rFont val="Tahoma"/>
            <family val="2"/>
          </rPr>
          <t>Indicare il proprio numero di telefono</t>
        </r>
      </text>
    </comment>
    <comment ref="D35" authorId="0" shapeId="0">
      <text>
        <r>
          <rPr>
            <sz val="9"/>
            <color indexed="81"/>
            <rFont val="Tahoma"/>
            <family val="2"/>
          </rPr>
          <t>Indicare il proprio numero di cellulare</t>
        </r>
      </text>
    </comment>
    <comment ref="D36" authorId="0" shapeId="0">
      <text>
        <r>
          <rPr>
            <sz val="9"/>
            <color indexed="81"/>
            <rFont val="Tahoma"/>
            <family val="2"/>
          </rPr>
          <t>Indicare - se disponibile - il proprio numero di fax</t>
        </r>
      </text>
    </comment>
    <comment ref="D37" authorId="0" shapeId="0">
      <text>
        <r>
          <rPr>
            <sz val="9"/>
            <color indexed="81"/>
            <rFont val="Tahoma"/>
            <family val="2"/>
          </rPr>
          <t>Indicare il proprio indirizzo di posta elettronica</t>
        </r>
      </text>
    </comment>
    <comment ref="D38" authorId="0" shapeId="0">
      <text>
        <r>
          <rPr>
            <sz val="9"/>
            <color indexed="81"/>
            <rFont val="Tahoma"/>
            <family val="2"/>
          </rPr>
          <t>Indicare il proprio indirizzo di Posta Elettronica Certificata (PEC)</t>
        </r>
      </text>
    </comment>
    <comment ref="D42" authorId="0" shapeId="0">
      <text>
        <r>
          <rPr>
            <sz val="9"/>
            <color indexed="81"/>
            <rFont val="Tahoma"/>
            <family val="2"/>
          </rPr>
          <t>Indicare la propria lingua madre</t>
        </r>
      </text>
    </comment>
    <comment ref="D43" authorId="0" shapeId="0">
      <text>
        <r>
          <rPr>
            <sz val="9"/>
            <color indexed="81"/>
            <rFont val="Tahoma"/>
            <family val="2"/>
          </rPr>
          <t>Indicare - se conosciuta - una prima lingua straniera</t>
        </r>
      </text>
    </comment>
    <comment ref="D44" authorId="0" shapeId="0">
      <text>
        <r>
          <rPr>
            <sz val="9"/>
            <color indexed="81"/>
            <rFont val="Tahoma"/>
            <family val="2"/>
          </rPr>
          <t>Utilizzare la tendina per selezionare il livello di conoscenza della lingua eventualmente indicata nella cella precedente</t>
        </r>
      </text>
    </comment>
    <comment ref="D45" authorId="0" shapeId="0">
      <text>
        <r>
          <rPr>
            <sz val="9"/>
            <color indexed="81"/>
            <rFont val="Tahoma"/>
            <family val="2"/>
          </rPr>
          <t>Indicare - se conosciuta - una seconda lingua straniera</t>
        </r>
      </text>
    </comment>
    <comment ref="D46" authorId="0" shapeId="0">
      <text>
        <r>
          <rPr>
            <sz val="9"/>
            <color indexed="81"/>
            <rFont val="Tahoma"/>
            <family val="2"/>
          </rPr>
          <t>Utilizzare la tendina per selezionare il livello di conoscenza della lingua eventualmente indicata nella cella precedente</t>
        </r>
      </text>
    </comment>
    <comment ref="D47" authorId="0" shapeId="0">
      <text>
        <r>
          <rPr>
            <sz val="9"/>
            <color indexed="81"/>
            <rFont val="Tahoma"/>
            <family val="2"/>
          </rPr>
          <t>Indicare - se conosciuta - una terza lingua straniera</t>
        </r>
      </text>
    </comment>
    <comment ref="D48" authorId="0" shapeId="0">
      <text>
        <r>
          <rPr>
            <sz val="9"/>
            <color indexed="81"/>
            <rFont val="Tahoma"/>
            <family val="2"/>
          </rPr>
          <t>Utilizzare la tendina per selezionare il livello di conoscenza della lingua eventualmente indicata nella cella precedente</t>
        </r>
      </text>
    </comment>
    <comment ref="D53" authorId="0" shapeId="0">
      <text>
        <r>
          <rPr>
            <sz val="9"/>
            <color indexed="81"/>
            <rFont val="Tahoma"/>
            <family val="2"/>
          </rPr>
          <t>Utilizzare la tendina per selezionare la macro-area principale per cui ci si candida</t>
        </r>
      </text>
    </comment>
    <comment ref="D54" authorId="0" shapeId="0">
      <text>
        <r>
          <rPr>
            <sz val="9"/>
            <color indexed="81"/>
            <rFont val="Tahoma"/>
            <family val="2"/>
          </rPr>
          <t>Utilizzare la tendina per selezionare, nell'ambito della macro-area principale scelta, la sotto-area principale per cui ci si candida</t>
        </r>
      </text>
    </comment>
    <comment ref="D55" authorId="0" shapeId="0">
      <text>
        <r>
          <rPr>
            <sz val="9"/>
            <color indexed="81"/>
            <rFont val="Tahoma"/>
            <family val="2"/>
          </rPr>
          <t>Utilizzare la tendina per selezionare, nell'ambito della macro-area principale scelta, la sotto-area principale per cui ci si candida</t>
        </r>
      </text>
    </comment>
    <comment ref="D56" authorId="0" shapeId="0">
      <text>
        <r>
          <rPr>
            <sz val="9"/>
            <color indexed="81"/>
            <rFont val="Tahoma"/>
            <family val="2"/>
          </rPr>
          <t>Utilizzare la tendina per selezionare, nell'ambito della macro-area principale scelta, la sotto-area principale per cui ci si candida</t>
        </r>
      </text>
    </comment>
    <comment ref="D58" authorId="0" shapeId="0">
      <text>
        <r>
          <rPr>
            <sz val="9"/>
            <color indexed="81"/>
            <rFont val="Tahoma"/>
            <family val="2"/>
          </rPr>
          <t>Se si vuole, utilizzare la tendina per selezionare la macro-area secondaria per cui ci si candida. Eventualmente, qualora si ritenga di avere una competenza trasversale nell'ambito di una data macro-area, può coincidere con la macro-area principale indicata sopra</t>
        </r>
      </text>
    </comment>
    <comment ref="D59" authorId="0" shapeId="0">
      <text>
        <r>
          <rPr>
            <sz val="9"/>
            <color indexed="81"/>
            <rFont val="Tahoma"/>
            <family val="2"/>
          </rPr>
          <t>Utilizzare la tendina per selezionare, nell'ambito della macro-area secondaria scelta, la sotto-area principale per cui ci si candida</t>
        </r>
      </text>
    </comment>
    <comment ref="D60" authorId="0" shapeId="0">
      <text>
        <r>
          <rPr>
            <sz val="9"/>
            <color indexed="81"/>
            <rFont val="Tahoma"/>
            <family val="2"/>
          </rPr>
          <t>Se si vuole, utilizzare la tendina per selezionare, nell'ambito della macro-area secondaria scelta, la sotto-area secondaria per cui ci si candida</t>
        </r>
      </text>
    </comment>
    <comment ref="D61" authorId="0" shapeId="0">
      <text>
        <r>
          <rPr>
            <sz val="9"/>
            <color indexed="81"/>
            <rFont val="Tahoma"/>
            <family val="2"/>
          </rPr>
          <t>Se si vuole, utilizzare la tendina per selezionare, nell'ambito della macro-area secondaria scelta, la sotto-area terziaria per cui ci si candida</t>
        </r>
      </text>
    </comment>
  </commentList>
</comments>
</file>

<file path=xl/comments2.xml><?xml version="1.0" encoding="utf-8"?>
<comments xmlns="http://schemas.openxmlformats.org/spreadsheetml/2006/main">
  <authors>
    <author>Carlo Borelli</author>
    <author>Carlo F. Borelli</author>
  </authors>
  <commentList>
    <comment ref="D7" authorId="0" shapeId="0">
      <text>
        <r>
          <rPr>
            <sz val="9"/>
            <color indexed="81"/>
            <rFont val="Tahoma"/>
            <family val="2"/>
          </rPr>
          <t>Campo a compilazione automatica</t>
        </r>
      </text>
    </comment>
    <comment ref="D11" authorId="1" shapeId="0">
      <text>
        <r>
          <rPr>
            <sz val="9"/>
            <color indexed="81"/>
            <rFont val="Tahoma"/>
            <family val="2"/>
          </rPr>
          <t>Utilizzare la tendina per selezionare il tipo di laurea conseguita</t>
        </r>
      </text>
    </comment>
    <comment ref="D12" authorId="1" shapeId="0">
      <text>
        <r>
          <rPr>
            <sz val="9"/>
            <color indexed="81"/>
            <rFont val="Tahoma"/>
            <family val="2"/>
          </rPr>
          <t>Indicare la materia in cui si è conseguita la laurea (p.e. Ingegneria Meccanica)</t>
        </r>
      </text>
    </comment>
    <comment ref="D13" authorId="1" shapeId="0">
      <text>
        <r>
          <rPr>
            <sz val="9"/>
            <color indexed="81"/>
            <rFont val="Tahoma"/>
            <family val="2"/>
          </rPr>
          <t>Indicare l'anno di conseguimento della laurea</t>
        </r>
      </text>
    </comment>
    <comment ref="D14" authorId="1" shapeId="0">
      <text>
        <r>
          <rPr>
            <sz val="9"/>
            <color indexed="81"/>
            <rFont val="Tahoma"/>
            <family val="2"/>
          </rPr>
          <t>Indicare l'Ateneo presso cui si è conseguita la laurea (p.e. Università degli Studi di Milano)</t>
        </r>
      </text>
    </comment>
    <comment ref="D15" authorId="1" shapeId="0">
      <text>
        <r>
          <rPr>
            <sz val="9"/>
            <color indexed="81"/>
            <rFont val="Tahoma"/>
            <family val="2"/>
          </rPr>
          <t>Indicare il titolo della tesi di laurea</t>
        </r>
      </text>
    </comment>
    <comment ref="D16" authorId="1" shapeId="0">
      <text>
        <r>
          <rPr>
            <sz val="9"/>
            <color indexed="81"/>
            <rFont val="Tahoma"/>
            <family val="2"/>
          </rPr>
          <t>Indicare il voto conseguito dando evidenza anche al punteggio massimo conseguibile (p.e. 105/110 o 110/110 e lode)</t>
        </r>
      </text>
    </comment>
    <comment ref="D18" authorId="1" shapeId="0">
      <text>
        <r>
          <rPr>
            <sz val="9"/>
            <color indexed="81"/>
            <rFont val="Tahoma"/>
            <family val="2"/>
          </rPr>
          <t>Qualora la laurea conseguita sia di tipo "Specialistico", indicare la materia in cui si è conseguita la laurea di primo livello</t>
        </r>
      </text>
    </comment>
    <comment ref="D19" authorId="1" shapeId="0">
      <text>
        <r>
          <rPr>
            <sz val="9"/>
            <color indexed="81"/>
            <rFont val="Tahoma"/>
            <family val="2"/>
          </rPr>
          <t>Indicare l'anno di conseguimento della laurea di primo livello</t>
        </r>
      </text>
    </comment>
    <comment ref="D20" authorId="1" shapeId="0">
      <text>
        <r>
          <rPr>
            <sz val="9"/>
            <color indexed="81"/>
            <rFont val="Tahoma"/>
            <family val="2"/>
          </rPr>
          <t>Indicare l'Ateneo presso cui si è conseguita la laurea di primo livello (p.e. Università degli Studi di Milano)</t>
        </r>
      </text>
    </comment>
    <comment ref="D21" authorId="1" shapeId="0">
      <text>
        <r>
          <rPr>
            <sz val="9"/>
            <color indexed="81"/>
            <rFont val="Tahoma"/>
            <family val="2"/>
          </rPr>
          <t>Indicare il titolo della tesi di laurea di primo livello</t>
        </r>
      </text>
    </comment>
    <comment ref="D23" authorId="1" shapeId="0">
      <text>
        <r>
          <rPr>
            <sz val="9"/>
            <color indexed="81"/>
            <rFont val="Tahoma"/>
            <family val="2"/>
          </rPr>
          <t>Utilizzare la tendina per selezionare il tipo di laurea conseguita</t>
        </r>
      </text>
    </comment>
    <comment ref="D24" authorId="1" shapeId="0">
      <text>
        <r>
          <rPr>
            <sz val="9"/>
            <color indexed="81"/>
            <rFont val="Tahoma"/>
            <family val="2"/>
          </rPr>
          <t>Indicare la materia in cui si è conseguita la laurea (p.e. Ingegneria Meccanica)</t>
        </r>
      </text>
    </comment>
    <comment ref="D25" authorId="1" shapeId="0">
      <text>
        <r>
          <rPr>
            <sz val="9"/>
            <color indexed="81"/>
            <rFont val="Tahoma"/>
            <family val="2"/>
          </rPr>
          <t>Indicare l'anno di conseguimento della laurea</t>
        </r>
      </text>
    </comment>
    <comment ref="D26" authorId="1" shapeId="0">
      <text>
        <r>
          <rPr>
            <sz val="9"/>
            <color indexed="81"/>
            <rFont val="Tahoma"/>
            <family val="2"/>
          </rPr>
          <t>Indicare l'Ateneo presso cui si è conseguita la laurea (p.e. Università degli Studi di Milano)</t>
        </r>
      </text>
    </comment>
    <comment ref="D27" authorId="1" shapeId="0">
      <text>
        <r>
          <rPr>
            <sz val="9"/>
            <color indexed="81"/>
            <rFont val="Tahoma"/>
            <family val="2"/>
          </rPr>
          <t>Indicare il titolo della tesi di laurea</t>
        </r>
      </text>
    </comment>
    <comment ref="D28" authorId="1" shapeId="0">
      <text>
        <r>
          <rPr>
            <sz val="9"/>
            <color indexed="81"/>
            <rFont val="Tahoma"/>
            <family val="2"/>
          </rPr>
          <t>Indicare il voto conseguito dando evidenza anche al punteggio massimo conseguibile (p.e. 105/110 o 110/110 e lode)</t>
        </r>
      </text>
    </comment>
    <comment ref="D30" authorId="1" shapeId="0">
      <text>
        <r>
          <rPr>
            <sz val="9"/>
            <color indexed="81"/>
            <rFont val="Tahoma"/>
            <family val="2"/>
          </rPr>
          <t>Qualora la laurea conseguita sia di tipo "Specialistico", indicare la materia in cui si è conseguita la laurea di primo livello</t>
        </r>
      </text>
    </comment>
    <comment ref="D31" authorId="1" shapeId="0">
      <text>
        <r>
          <rPr>
            <sz val="9"/>
            <color indexed="81"/>
            <rFont val="Tahoma"/>
            <family val="2"/>
          </rPr>
          <t>Indicare l'anno di conseguimento della laurea di primo livello</t>
        </r>
      </text>
    </comment>
    <comment ref="D32" authorId="1" shapeId="0">
      <text>
        <r>
          <rPr>
            <sz val="9"/>
            <color indexed="81"/>
            <rFont val="Tahoma"/>
            <family val="2"/>
          </rPr>
          <t>Indicare l'Ateneo presso cui si è conseguita la laurea di primo livello (p.e. Università degli Studi di Milano)</t>
        </r>
      </text>
    </comment>
    <comment ref="D33" authorId="1" shapeId="0">
      <text>
        <r>
          <rPr>
            <sz val="9"/>
            <color indexed="81"/>
            <rFont val="Tahoma"/>
            <family val="2"/>
          </rPr>
          <t>Indicare il titolo della tesi di laurea di primo livello</t>
        </r>
      </text>
    </comment>
    <comment ref="D37" authorId="1" shapeId="0">
      <text>
        <r>
          <rPr>
            <sz val="9"/>
            <color indexed="81"/>
            <rFont val="Tahoma"/>
            <family val="2"/>
          </rPr>
          <t>Indicare la materia dell'eventuale dottorato conseguito (p.e. Ingegneria Meccanica)</t>
        </r>
      </text>
    </comment>
    <comment ref="D38" authorId="1" shapeId="0">
      <text>
        <r>
          <rPr>
            <sz val="9"/>
            <color indexed="81"/>
            <rFont val="Tahoma"/>
            <family val="2"/>
          </rPr>
          <t>Indicare l'anno di conseguimento dell'eventuale dottorato</t>
        </r>
      </text>
    </comment>
    <comment ref="D39" authorId="1" shapeId="0">
      <text>
        <r>
          <rPr>
            <sz val="9"/>
            <color indexed="81"/>
            <rFont val="Tahoma"/>
            <family val="2"/>
          </rPr>
          <t>Indicare l'Ateneo presso cui si è conseguito l'eventuale dottorato (p.e. Università degli Studi di Milano)</t>
        </r>
      </text>
    </comment>
    <comment ref="D40" authorId="1" shapeId="0">
      <text>
        <r>
          <rPr>
            <sz val="9"/>
            <color indexed="81"/>
            <rFont val="Tahoma"/>
            <family val="2"/>
          </rPr>
          <t>Indicare il titolo dell'eventuale tesi di dottorato</t>
        </r>
      </text>
    </comment>
    <comment ref="D41" authorId="1" shapeId="0">
      <text>
        <r>
          <rPr>
            <sz val="9"/>
            <color indexed="81"/>
            <rFont val="Tahoma"/>
            <family val="2"/>
          </rPr>
          <t>Indicare il voto conseguito dando evidenza anche al punteggio massimo conseguibile (p.e. 105/110 o 110/110 e lode)</t>
        </r>
      </text>
    </comment>
    <comment ref="D45" authorId="1" shapeId="0">
      <text>
        <r>
          <rPr>
            <sz val="9"/>
            <color indexed="81"/>
            <rFont val="Tahoma"/>
            <family val="2"/>
          </rPr>
          <t>Indicare la materia dell'eventuale master di secondo livello conseguito (p.e. MBA)</t>
        </r>
      </text>
    </comment>
    <comment ref="D46" authorId="1" shapeId="0">
      <text>
        <r>
          <rPr>
            <sz val="9"/>
            <color indexed="81"/>
            <rFont val="Tahoma"/>
            <family val="2"/>
          </rPr>
          <t>Indicare l'anno di conseguimento dell'eventuale master di secondo livello</t>
        </r>
      </text>
    </comment>
    <comment ref="D47" authorId="1" shapeId="0">
      <text>
        <r>
          <rPr>
            <sz val="9"/>
            <color indexed="81"/>
            <rFont val="Tahoma"/>
            <family val="2"/>
          </rPr>
          <t>Indicare l'Ateneo presso cui si è conseguito l'eventuale master di secondo livello (p.e. Università Bocconi)</t>
        </r>
      </text>
    </comment>
    <comment ref="D48" authorId="1" shapeId="0">
      <text>
        <r>
          <rPr>
            <sz val="9"/>
            <color indexed="81"/>
            <rFont val="Tahoma"/>
            <family val="2"/>
          </rPr>
          <t>Indicare il titolo dell'eventuale tesi di master di secondo livello</t>
        </r>
      </text>
    </comment>
    <comment ref="D49" authorId="1" shapeId="0">
      <text>
        <r>
          <rPr>
            <sz val="9"/>
            <color indexed="81"/>
            <rFont val="Tahoma"/>
            <family val="2"/>
          </rPr>
          <t>Indicare il voto conseguito dando evidenza anche al punteggio massimo conseguibile (p.e. 105/110 o 110/110 e lode)</t>
        </r>
      </text>
    </comment>
  </commentList>
</comments>
</file>

<file path=xl/comments3.xml><?xml version="1.0" encoding="utf-8"?>
<comments xmlns="http://schemas.openxmlformats.org/spreadsheetml/2006/main">
  <authors>
    <author>Carlo Borelli</author>
    <author>Carlo F. Borelli</author>
  </authors>
  <commentList>
    <comment ref="D7" authorId="0" shapeId="0">
      <text>
        <r>
          <rPr>
            <sz val="9"/>
            <color indexed="81"/>
            <rFont val="Tahoma"/>
            <family val="2"/>
          </rPr>
          <t>Campo a compilazione automatica</t>
        </r>
      </text>
    </comment>
    <comment ref="D12"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13"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14" authorId="0" shapeId="0">
      <text>
        <r>
          <rPr>
            <sz val="9"/>
            <color indexed="81"/>
            <rFont val="Tahoma"/>
            <family val="2"/>
          </rPr>
          <t>Indicare la denominazione del datore di lavoro/cliente</t>
        </r>
      </text>
    </comment>
    <comment ref="D15" authorId="0" shapeId="0">
      <text>
        <r>
          <rPr>
            <sz val="9"/>
            <color indexed="81"/>
            <rFont val="Tahoma"/>
            <family val="2"/>
          </rPr>
          <t>Indicare il comune in cui ha sede il datore di lavoro/cliente. In caso di sedi multiple indicare quella presso la quale si è operato/si opera</t>
        </r>
      </text>
    </comment>
    <comment ref="D16" authorId="0" shapeId="0">
      <text>
        <r>
          <rPr>
            <sz val="9"/>
            <color indexed="81"/>
            <rFont val="Tahoma"/>
            <family val="2"/>
          </rPr>
          <t>Indicare la provincia in cui ha sede il datore di lavoro/cliente. In caso di sedi multiple indicare quella presso la quale si è operato/si opera</t>
        </r>
      </text>
    </comment>
    <comment ref="D17" authorId="0" shapeId="0">
      <text>
        <r>
          <rPr>
            <sz val="9"/>
            <color indexed="81"/>
            <rFont val="Tahoma"/>
            <family val="2"/>
          </rPr>
          <t>Utilizzare la tendina per selezionare il tipo e la dimensione del datore di lavoro/cliente</t>
        </r>
      </text>
    </comment>
    <comment ref="D18" authorId="0" shapeId="0">
      <text>
        <r>
          <rPr>
            <sz val="9"/>
            <color indexed="81"/>
            <rFont val="Tahoma"/>
            <family val="2"/>
          </rPr>
          <t>Indicare il settore di attività in cui opera il datore di lavoro/cliente. In caso di settori multipli indicare quello in cui si è operato/si opera</t>
        </r>
      </text>
    </comment>
    <comment ref="D19"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20" authorId="0" shapeId="0">
      <text>
        <r>
          <rPr>
            <sz val="9"/>
            <color indexed="81"/>
            <rFont val="Tahoma"/>
            <family val="2"/>
          </rPr>
          <t>Utilizzare la tendina per selezionare la macro-area di riferimento</t>
        </r>
      </text>
    </comment>
    <comment ref="D21" authorId="0" shapeId="0">
      <text>
        <r>
          <rPr>
            <sz val="9"/>
            <color indexed="81"/>
            <rFont val="Tahoma"/>
            <family val="2"/>
          </rPr>
          <t>Indicare le attività svolte per il datore di lavoro/cliente</t>
        </r>
      </text>
    </comment>
    <comment ref="D22" authorId="0" shapeId="0">
      <text>
        <r>
          <rPr>
            <sz val="9"/>
            <color indexed="81"/>
            <rFont val="Tahoma"/>
            <family val="2"/>
          </rPr>
          <t>Indicare le principali responsabilità affidate dal datore di lavoro/cliente</t>
        </r>
      </text>
    </comment>
    <comment ref="D24"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25"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26" authorId="0" shapeId="0">
      <text>
        <r>
          <rPr>
            <sz val="9"/>
            <color indexed="81"/>
            <rFont val="Tahoma"/>
            <family val="2"/>
          </rPr>
          <t>Indicare la denominazione del datore di lavoro/cliente</t>
        </r>
      </text>
    </comment>
    <comment ref="D27" authorId="0" shapeId="0">
      <text>
        <r>
          <rPr>
            <sz val="9"/>
            <color indexed="81"/>
            <rFont val="Tahoma"/>
            <family val="2"/>
          </rPr>
          <t>Indicare il comune in cui ha sede il datore di lavoro/cliente. In caso di sedi multiple indicare quella presso la quale si è operato/si opera</t>
        </r>
      </text>
    </comment>
    <comment ref="D28" authorId="0" shapeId="0">
      <text>
        <r>
          <rPr>
            <sz val="9"/>
            <color indexed="81"/>
            <rFont val="Tahoma"/>
            <family val="2"/>
          </rPr>
          <t>Indicare la provincia in cui ha sede il datore di lavoro/cliente. In caso di sedi multiple indicare quella presso la quale si è operato/si opera</t>
        </r>
      </text>
    </comment>
    <comment ref="D29" authorId="0" shapeId="0">
      <text>
        <r>
          <rPr>
            <sz val="9"/>
            <color indexed="81"/>
            <rFont val="Tahoma"/>
            <family val="2"/>
          </rPr>
          <t>Utilizzare la tendina per selezionare il tipo e la dimensione del datore di lavoro/cliente</t>
        </r>
      </text>
    </comment>
    <comment ref="D30" authorId="0" shapeId="0">
      <text>
        <r>
          <rPr>
            <sz val="9"/>
            <color indexed="81"/>
            <rFont val="Tahoma"/>
            <family val="2"/>
          </rPr>
          <t>Indicare il settore di attività in cui opera il datore di lavoro/cliente. In caso di settori multipli indicare quello in cui si è operato/si opera</t>
        </r>
      </text>
    </comment>
    <comment ref="D31"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32" authorId="0" shapeId="0">
      <text>
        <r>
          <rPr>
            <sz val="9"/>
            <color indexed="81"/>
            <rFont val="Tahoma"/>
            <family val="2"/>
          </rPr>
          <t>Utilizzare la tendina per selezionare la macro-area di riferimento</t>
        </r>
      </text>
    </comment>
    <comment ref="D33" authorId="0" shapeId="0">
      <text>
        <r>
          <rPr>
            <sz val="9"/>
            <color indexed="81"/>
            <rFont val="Tahoma"/>
            <family val="2"/>
          </rPr>
          <t>Indicare le attività svolte per il datore di lavoro/cliente</t>
        </r>
      </text>
    </comment>
    <comment ref="D34" authorId="0" shapeId="0">
      <text>
        <r>
          <rPr>
            <sz val="9"/>
            <color indexed="81"/>
            <rFont val="Tahoma"/>
            <family val="2"/>
          </rPr>
          <t>Indicare le principali responsabilità affidate dal datore di lavoro/cliente</t>
        </r>
      </text>
    </comment>
    <comment ref="D36"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37"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38" authorId="0" shapeId="0">
      <text>
        <r>
          <rPr>
            <sz val="9"/>
            <color indexed="81"/>
            <rFont val="Tahoma"/>
            <family val="2"/>
          </rPr>
          <t>Indicare la denominazione del datore di lavoro/cliente</t>
        </r>
      </text>
    </comment>
    <comment ref="D39" authorId="0" shapeId="0">
      <text>
        <r>
          <rPr>
            <sz val="9"/>
            <color indexed="81"/>
            <rFont val="Tahoma"/>
            <family val="2"/>
          </rPr>
          <t>Indicare il comune in cui ha sede il datore di lavoro/cliente. In caso di sedi multiple indicare quella presso la quale si è operato/si opera</t>
        </r>
      </text>
    </comment>
    <comment ref="D40" authorId="0" shapeId="0">
      <text>
        <r>
          <rPr>
            <sz val="9"/>
            <color indexed="81"/>
            <rFont val="Tahoma"/>
            <family val="2"/>
          </rPr>
          <t>Indicare la provincia in cui ha sede il datore di lavoro/cliente. In caso di sedi multiple indicare quella presso la quale si è operato/si opera</t>
        </r>
      </text>
    </comment>
    <comment ref="D41" authorId="0" shapeId="0">
      <text>
        <r>
          <rPr>
            <sz val="9"/>
            <color indexed="81"/>
            <rFont val="Tahoma"/>
            <family val="2"/>
          </rPr>
          <t>Utilizzare la tendina per selezionare il tipo e la dimensione del datore di lavoro/cliente</t>
        </r>
      </text>
    </comment>
    <comment ref="D42" authorId="0" shapeId="0">
      <text>
        <r>
          <rPr>
            <sz val="9"/>
            <color indexed="81"/>
            <rFont val="Tahoma"/>
            <family val="2"/>
          </rPr>
          <t>Indicare il settore di attività in cui opera il datore di lavoro/cliente. In caso di settori multipli indicare quello in cui si è operato/si opera</t>
        </r>
      </text>
    </comment>
    <comment ref="D43"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44" authorId="0" shapeId="0">
      <text>
        <r>
          <rPr>
            <sz val="9"/>
            <color indexed="81"/>
            <rFont val="Tahoma"/>
            <family val="2"/>
          </rPr>
          <t>Utilizzare la tendina per selezionare la macro-area di riferimento</t>
        </r>
      </text>
    </comment>
    <comment ref="D45" authorId="0" shapeId="0">
      <text>
        <r>
          <rPr>
            <sz val="9"/>
            <color indexed="81"/>
            <rFont val="Tahoma"/>
            <family val="2"/>
          </rPr>
          <t>Indicare le attività svolte per il datore di lavoro/cliente</t>
        </r>
      </text>
    </comment>
    <comment ref="D46" authorId="0" shapeId="0">
      <text>
        <r>
          <rPr>
            <sz val="9"/>
            <color indexed="81"/>
            <rFont val="Tahoma"/>
            <family val="2"/>
          </rPr>
          <t>Indicare le principali responsabilità affidate dal datore di lavoro/cliente</t>
        </r>
      </text>
    </comment>
    <comment ref="D48"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49"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50" authorId="0" shapeId="0">
      <text>
        <r>
          <rPr>
            <sz val="9"/>
            <color indexed="81"/>
            <rFont val="Tahoma"/>
            <family val="2"/>
          </rPr>
          <t>Indicare la denominazione del datore di lavoro/cliente</t>
        </r>
      </text>
    </comment>
    <comment ref="D51" authorId="0" shapeId="0">
      <text>
        <r>
          <rPr>
            <sz val="9"/>
            <color indexed="81"/>
            <rFont val="Tahoma"/>
            <family val="2"/>
          </rPr>
          <t>Indicare il comune in cui ha sede il datore di lavoro/cliente. In caso di sedi multiple indicare quella presso la quale si è operato/si opera</t>
        </r>
      </text>
    </comment>
    <comment ref="D52" authorId="0" shapeId="0">
      <text>
        <r>
          <rPr>
            <sz val="9"/>
            <color indexed="81"/>
            <rFont val="Tahoma"/>
            <family val="2"/>
          </rPr>
          <t>Indicare la provincia in cui ha sede il datore di lavoro/cliente. In caso di sedi multiple indicare quella presso la quale si è operato/si opera</t>
        </r>
      </text>
    </comment>
    <comment ref="D53" authorId="0" shapeId="0">
      <text>
        <r>
          <rPr>
            <sz val="9"/>
            <color indexed="81"/>
            <rFont val="Tahoma"/>
            <family val="2"/>
          </rPr>
          <t>Utilizzare la tendina per selezionare il tipo e la dimensione del datore di lavoro/cliente</t>
        </r>
      </text>
    </comment>
    <comment ref="D54" authorId="0" shapeId="0">
      <text>
        <r>
          <rPr>
            <sz val="9"/>
            <color indexed="81"/>
            <rFont val="Tahoma"/>
            <family val="2"/>
          </rPr>
          <t>Indicare il settore di attività in cui opera il datore di lavoro/cliente. In caso di settori multipli indicare quello in cui si è operato/si opera</t>
        </r>
      </text>
    </comment>
    <comment ref="D55"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56" authorId="0" shapeId="0">
      <text>
        <r>
          <rPr>
            <sz val="9"/>
            <color indexed="81"/>
            <rFont val="Tahoma"/>
            <family val="2"/>
          </rPr>
          <t>Utilizzare la tendina per selezionare la macro-area di riferimento</t>
        </r>
      </text>
    </comment>
    <comment ref="D57" authorId="0" shapeId="0">
      <text>
        <r>
          <rPr>
            <sz val="9"/>
            <color indexed="81"/>
            <rFont val="Tahoma"/>
            <family val="2"/>
          </rPr>
          <t>Indicare le attività svolte per il datore di lavoro/cliente</t>
        </r>
      </text>
    </comment>
    <comment ref="D58" authorId="0" shapeId="0">
      <text>
        <r>
          <rPr>
            <sz val="9"/>
            <color indexed="81"/>
            <rFont val="Tahoma"/>
            <family val="2"/>
          </rPr>
          <t>Indicare le principali responsabilità affidate dal datore di lavoro/cliente</t>
        </r>
      </text>
    </comment>
    <comment ref="D60"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61"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62" authorId="0" shapeId="0">
      <text>
        <r>
          <rPr>
            <sz val="9"/>
            <color indexed="81"/>
            <rFont val="Tahoma"/>
            <family val="2"/>
          </rPr>
          <t>Indicare la denominazione del datore di lavoro/cliente</t>
        </r>
      </text>
    </comment>
    <comment ref="D63" authorId="0" shapeId="0">
      <text>
        <r>
          <rPr>
            <sz val="9"/>
            <color indexed="81"/>
            <rFont val="Tahoma"/>
            <family val="2"/>
          </rPr>
          <t>Indicare il comune in cui ha sede il datore di lavoro/cliente. In caso di sedi multiple indicare quella presso la quale si è operato/si opera</t>
        </r>
      </text>
    </comment>
    <comment ref="D64" authorId="0" shapeId="0">
      <text>
        <r>
          <rPr>
            <sz val="9"/>
            <color indexed="81"/>
            <rFont val="Tahoma"/>
            <family val="2"/>
          </rPr>
          <t>Indicare la provincia in cui ha sede il datore di lavoro/cliente. In caso di sedi multiple indicare quella presso la quale si è operato/si opera</t>
        </r>
      </text>
    </comment>
    <comment ref="D65" authorId="0" shapeId="0">
      <text>
        <r>
          <rPr>
            <sz val="9"/>
            <color indexed="81"/>
            <rFont val="Tahoma"/>
            <family val="2"/>
          </rPr>
          <t>Utilizzare la tendina per selezionare il tipo e la dimensione del datore di lavoro/cliente</t>
        </r>
      </text>
    </comment>
    <comment ref="D66" authorId="0" shapeId="0">
      <text>
        <r>
          <rPr>
            <sz val="9"/>
            <color indexed="81"/>
            <rFont val="Tahoma"/>
            <family val="2"/>
          </rPr>
          <t>Indicare il settore di attività in cui opera il datore di lavoro/cliente. In caso di settori multipli indicare quello in cui si è operato/si opera</t>
        </r>
      </text>
    </comment>
    <comment ref="D67"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68" authorId="0" shapeId="0">
      <text>
        <r>
          <rPr>
            <sz val="9"/>
            <color indexed="81"/>
            <rFont val="Tahoma"/>
            <family val="2"/>
          </rPr>
          <t>Utilizzare la tendina per selezionare la macro-area di riferimento</t>
        </r>
      </text>
    </comment>
    <comment ref="D69" authorId="0" shapeId="0">
      <text>
        <r>
          <rPr>
            <sz val="9"/>
            <color indexed="81"/>
            <rFont val="Tahoma"/>
            <family val="2"/>
          </rPr>
          <t>Indicare le attività svolte per il datore di lavoro/cliente</t>
        </r>
      </text>
    </comment>
    <comment ref="D70" authorId="0" shapeId="0">
      <text>
        <r>
          <rPr>
            <sz val="9"/>
            <color indexed="81"/>
            <rFont val="Tahoma"/>
            <family val="2"/>
          </rPr>
          <t>Indicare le principali responsabilità affidate dal datore di lavoro/cliente</t>
        </r>
      </text>
    </comment>
    <comment ref="D72"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73"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74" authorId="0" shapeId="0">
      <text>
        <r>
          <rPr>
            <sz val="9"/>
            <color indexed="81"/>
            <rFont val="Tahoma"/>
            <family val="2"/>
          </rPr>
          <t>Indicare la denominazione del datore di lavoro/cliente</t>
        </r>
      </text>
    </comment>
    <comment ref="D75" authorId="0" shapeId="0">
      <text>
        <r>
          <rPr>
            <sz val="9"/>
            <color indexed="81"/>
            <rFont val="Tahoma"/>
            <family val="2"/>
          </rPr>
          <t>Indicare il comune in cui ha sede il datore di lavoro/cliente. In caso di sedi multiple indicare quella presso la quale si è operato/si opera</t>
        </r>
      </text>
    </comment>
    <comment ref="D76" authorId="0" shapeId="0">
      <text>
        <r>
          <rPr>
            <sz val="9"/>
            <color indexed="81"/>
            <rFont val="Tahoma"/>
            <family val="2"/>
          </rPr>
          <t>Indicare la provincia in cui ha sede il datore di lavoro/cliente. In caso di sedi multiple indicare quella presso la quale si è operato/si opera</t>
        </r>
      </text>
    </comment>
    <comment ref="D77" authorId="0" shapeId="0">
      <text>
        <r>
          <rPr>
            <sz val="9"/>
            <color indexed="81"/>
            <rFont val="Tahoma"/>
            <family val="2"/>
          </rPr>
          <t>Utilizzare la tendina per selezionare il tipo e la dimensione del datore di lavoro/cliente</t>
        </r>
      </text>
    </comment>
    <comment ref="D78" authorId="0" shapeId="0">
      <text>
        <r>
          <rPr>
            <sz val="9"/>
            <color indexed="81"/>
            <rFont val="Tahoma"/>
            <family val="2"/>
          </rPr>
          <t>Indicare il settore di attività in cui opera il datore di lavoro/cliente. In caso di settori multipli indicare quello in cui si è operato/si opera</t>
        </r>
      </text>
    </comment>
    <comment ref="D79"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80" authorId="0" shapeId="0">
      <text>
        <r>
          <rPr>
            <sz val="9"/>
            <color indexed="81"/>
            <rFont val="Tahoma"/>
            <family val="2"/>
          </rPr>
          <t>Utilizzare la tendina per selezionare la macro-area di riferimento</t>
        </r>
      </text>
    </comment>
    <comment ref="D81" authorId="0" shapeId="0">
      <text>
        <r>
          <rPr>
            <sz val="9"/>
            <color indexed="81"/>
            <rFont val="Tahoma"/>
            <family val="2"/>
          </rPr>
          <t>Indicare le attività svolte per il datore di lavoro/cliente</t>
        </r>
      </text>
    </comment>
    <comment ref="D82" authorId="0" shapeId="0">
      <text>
        <r>
          <rPr>
            <sz val="9"/>
            <color indexed="81"/>
            <rFont val="Tahoma"/>
            <family val="2"/>
          </rPr>
          <t>Indicare le principali responsabilità affidate dal datore di lavoro/cliente</t>
        </r>
      </text>
    </comment>
    <comment ref="D84"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85"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86" authorId="0" shapeId="0">
      <text>
        <r>
          <rPr>
            <sz val="9"/>
            <color indexed="81"/>
            <rFont val="Tahoma"/>
            <family val="2"/>
          </rPr>
          <t>Indicare la denominazione del datore di lavoro/cliente</t>
        </r>
      </text>
    </comment>
    <comment ref="D87" authorId="0" shapeId="0">
      <text>
        <r>
          <rPr>
            <sz val="9"/>
            <color indexed="81"/>
            <rFont val="Tahoma"/>
            <family val="2"/>
          </rPr>
          <t>Indicare il comune in cui ha sede il datore di lavoro/cliente. In caso di sedi multiple indicare quella presso la quale si è operato/si opera</t>
        </r>
      </text>
    </comment>
    <comment ref="D88" authorId="0" shapeId="0">
      <text>
        <r>
          <rPr>
            <sz val="9"/>
            <color indexed="81"/>
            <rFont val="Tahoma"/>
            <family val="2"/>
          </rPr>
          <t>Indicare la provincia in cui ha sede il datore di lavoro/cliente. In caso di sedi multiple indicare quella presso la quale si è operato/si opera</t>
        </r>
      </text>
    </comment>
    <comment ref="D89" authorId="0" shapeId="0">
      <text>
        <r>
          <rPr>
            <sz val="9"/>
            <color indexed="81"/>
            <rFont val="Tahoma"/>
            <family val="2"/>
          </rPr>
          <t>Utilizzare la tendina per selezionare il tipo e la dimensione del datore di lavoro/cliente</t>
        </r>
      </text>
    </comment>
    <comment ref="D90" authorId="0" shapeId="0">
      <text>
        <r>
          <rPr>
            <sz val="9"/>
            <color indexed="81"/>
            <rFont val="Tahoma"/>
            <family val="2"/>
          </rPr>
          <t>Indicare il settore di attività in cui opera il datore di lavoro/cliente. In caso di settori multipli indicare quello in cui si è operato/si opera</t>
        </r>
      </text>
    </comment>
    <comment ref="D91"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92" authorId="0" shapeId="0">
      <text>
        <r>
          <rPr>
            <sz val="9"/>
            <color indexed="81"/>
            <rFont val="Tahoma"/>
            <family val="2"/>
          </rPr>
          <t>Utilizzare la tendina per selezionare la macro-area di riferimento</t>
        </r>
      </text>
    </comment>
    <comment ref="D93" authorId="0" shapeId="0">
      <text>
        <r>
          <rPr>
            <sz val="9"/>
            <color indexed="81"/>
            <rFont val="Tahoma"/>
            <family val="2"/>
          </rPr>
          <t>Indicare le attività svolte per il datore di lavoro/cliente</t>
        </r>
      </text>
    </comment>
    <comment ref="D94" authorId="0" shapeId="0">
      <text>
        <r>
          <rPr>
            <sz val="9"/>
            <color indexed="81"/>
            <rFont val="Tahoma"/>
            <family val="2"/>
          </rPr>
          <t>Indicare le principali responsabilità affidate dal datore di lavoro/cliente</t>
        </r>
      </text>
    </comment>
    <comment ref="D96"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97"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98" authorId="0" shapeId="0">
      <text>
        <r>
          <rPr>
            <sz val="9"/>
            <color indexed="81"/>
            <rFont val="Tahoma"/>
            <family val="2"/>
          </rPr>
          <t>Indicare la denominazione del datore di lavoro/cliente</t>
        </r>
      </text>
    </comment>
    <comment ref="D99" authorId="0" shapeId="0">
      <text>
        <r>
          <rPr>
            <sz val="9"/>
            <color indexed="81"/>
            <rFont val="Tahoma"/>
            <family val="2"/>
          </rPr>
          <t>Indicare il comune in cui ha sede il datore di lavoro/cliente. In caso di sedi multiple indicare quella presso la quale si è operato/si opera</t>
        </r>
      </text>
    </comment>
    <comment ref="D100" authorId="0" shapeId="0">
      <text>
        <r>
          <rPr>
            <sz val="9"/>
            <color indexed="81"/>
            <rFont val="Tahoma"/>
            <family val="2"/>
          </rPr>
          <t>Indicare la provincia in cui ha sede il datore di lavoro/cliente. In caso di sedi multiple indicare quella presso la quale si è operato/si opera</t>
        </r>
      </text>
    </comment>
    <comment ref="D101" authorId="0" shapeId="0">
      <text>
        <r>
          <rPr>
            <sz val="9"/>
            <color indexed="81"/>
            <rFont val="Tahoma"/>
            <family val="2"/>
          </rPr>
          <t>Utilizzare la tendina per selezionare il tipo e la dimensione del datore di lavoro/cliente</t>
        </r>
      </text>
    </comment>
    <comment ref="D102" authorId="0" shapeId="0">
      <text>
        <r>
          <rPr>
            <sz val="9"/>
            <color indexed="81"/>
            <rFont val="Tahoma"/>
            <family val="2"/>
          </rPr>
          <t>Indicare il settore di attività in cui opera il datore di lavoro/cliente. In caso di settori multipli indicare quello in cui si è operato/si opera</t>
        </r>
      </text>
    </comment>
    <comment ref="D103"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104" authorId="0" shapeId="0">
      <text>
        <r>
          <rPr>
            <sz val="9"/>
            <color indexed="81"/>
            <rFont val="Tahoma"/>
            <family val="2"/>
          </rPr>
          <t>Utilizzare la tendina per selezionare la macro-area di riferimento</t>
        </r>
      </text>
    </comment>
    <comment ref="D105" authorId="0" shapeId="0">
      <text>
        <r>
          <rPr>
            <sz val="9"/>
            <color indexed="81"/>
            <rFont val="Tahoma"/>
            <family val="2"/>
          </rPr>
          <t>Indicare le attività svolte per il datore di lavoro/cliente</t>
        </r>
      </text>
    </comment>
    <comment ref="D106" authorId="0" shapeId="0">
      <text>
        <r>
          <rPr>
            <sz val="9"/>
            <color indexed="81"/>
            <rFont val="Tahoma"/>
            <family val="2"/>
          </rPr>
          <t>Indicare le principali responsabilità affidate dal datore di lavoro/cliente</t>
        </r>
      </text>
    </comment>
    <comment ref="D108"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109"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110" authorId="0" shapeId="0">
      <text>
        <r>
          <rPr>
            <sz val="9"/>
            <color indexed="81"/>
            <rFont val="Tahoma"/>
            <family val="2"/>
          </rPr>
          <t>Indicare la denominazione del datore di lavoro/cliente</t>
        </r>
      </text>
    </comment>
    <comment ref="D111" authorId="0" shapeId="0">
      <text>
        <r>
          <rPr>
            <sz val="9"/>
            <color indexed="81"/>
            <rFont val="Tahoma"/>
            <family val="2"/>
          </rPr>
          <t>Indicare il comune in cui ha sede il datore di lavoro/cliente. In caso di sedi multiple indicare quella presso la quale si è operato/si opera</t>
        </r>
      </text>
    </comment>
    <comment ref="D112" authorId="0" shapeId="0">
      <text>
        <r>
          <rPr>
            <sz val="9"/>
            <color indexed="81"/>
            <rFont val="Tahoma"/>
            <family val="2"/>
          </rPr>
          <t>Indicare la provincia in cui ha sede il datore di lavoro/cliente. In caso di sedi multiple indicare quella presso la quale si è operato/si opera</t>
        </r>
      </text>
    </comment>
    <comment ref="D113" authorId="0" shapeId="0">
      <text>
        <r>
          <rPr>
            <sz val="9"/>
            <color indexed="81"/>
            <rFont val="Tahoma"/>
            <family val="2"/>
          </rPr>
          <t>Utilizzare la tendina per selezionare il tipo e la dimensione del datore di lavoro/cliente</t>
        </r>
      </text>
    </comment>
    <comment ref="D114" authorId="0" shapeId="0">
      <text>
        <r>
          <rPr>
            <sz val="9"/>
            <color indexed="81"/>
            <rFont val="Tahoma"/>
            <family val="2"/>
          </rPr>
          <t>Indicare il settore di attività in cui opera il datore di lavoro/cliente. In caso di settori multipli indicare quello in cui si è operato/si opera</t>
        </r>
      </text>
    </comment>
    <comment ref="D115"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116" authorId="0" shapeId="0">
      <text>
        <r>
          <rPr>
            <sz val="9"/>
            <color indexed="81"/>
            <rFont val="Tahoma"/>
            <family val="2"/>
          </rPr>
          <t>Utilizzare la tendina per selezionare la macro-area di riferimento</t>
        </r>
      </text>
    </comment>
    <comment ref="D117" authorId="0" shapeId="0">
      <text>
        <r>
          <rPr>
            <sz val="9"/>
            <color indexed="81"/>
            <rFont val="Tahoma"/>
            <family val="2"/>
          </rPr>
          <t>Indicare le attività svolte per il datore di lavoro/cliente</t>
        </r>
      </text>
    </comment>
    <comment ref="D118" authorId="0" shapeId="0">
      <text>
        <r>
          <rPr>
            <sz val="9"/>
            <color indexed="81"/>
            <rFont val="Tahoma"/>
            <family val="2"/>
          </rPr>
          <t>Indicare le principali responsabilità affidate dal datore di lavoro/cliente</t>
        </r>
      </text>
    </comment>
    <comment ref="D120"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121"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122" authorId="0" shapeId="0">
      <text>
        <r>
          <rPr>
            <sz val="9"/>
            <color indexed="81"/>
            <rFont val="Tahoma"/>
            <family val="2"/>
          </rPr>
          <t>Indicare la denominazione del datore di lavoro/cliente</t>
        </r>
      </text>
    </comment>
    <comment ref="D123" authorId="0" shapeId="0">
      <text>
        <r>
          <rPr>
            <sz val="9"/>
            <color indexed="81"/>
            <rFont val="Tahoma"/>
            <family val="2"/>
          </rPr>
          <t>Indicare il comune in cui ha sede il datore di lavoro/cliente. In caso di sedi multiple indicare quella presso la quale si è operato/si opera</t>
        </r>
      </text>
    </comment>
    <comment ref="D124" authorId="0" shapeId="0">
      <text>
        <r>
          <rPr>
            <sz val="9"/>
            <color indexed="81"/>
            <rFont val="Tahoma"/>
            <family val="2"/>
          </rPr>
          <t>Indicare la provincia in cui ha sede il datore di lavoro/cliente. In caso di sedi multiple indicare quella presso la quale si è operato/si opera</t>
        </r>
      </text>
    </comment>
    <comment ref="D125" authorId="0" shapeId="0">
      <text>
        <r>
          <rPr>
            <sz val="9"/>
            <color indexed="81"/>
            <rFont val="Tahoma"/>
            <family val="2"/>
          </rPr>
          <t>Utilizzare la tendina per selezionare il tipo e la dimensione del datore di lavoro/cliente</t>
        </r>
      </text>
    </comment>
    <comment ref="D126" authorId="0" shapeId="0">
      <text>
        <r>
          <rPr>
            <sz val="9"/>
            <color indexed="81"/>
            <rFont val="Tahoma"/>
            <family val="2"/>
          </rPr>
          <t>Indicare il settore di attività in cui opera il datore di lavoro/cliente. In caso di settori multipli indicare quello in cui si è operato/si opera</t>
        </r>
      </text>
    </comment>
    <comment ref="D127"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128" authorId="0" shapeId="0">
      <text>
        <r>
          <rPr>
            <sz val="9"/>
            <color indexed="81"/>
            <rFont val="Tahoma"/>
            <family val="2"/>
          </rPr>
          <t>Utilizzare la tendina per selezionare la macro-area di riferimento</t>
        </r>
      </text>
    </comment>
    <comment ref="D129" authorId="0" shapeId="0">
      <text>
        <r>
          <rPr>
            <sz val="9"/>
            <color indexed="81"/>
            <rFont val="Tahoma"/>
            <family val="2"/>
          </rPr>
          <t>Indicare le attività svolte per il datore di lavoro/cliente</t>
        </r>
      </text>
    </comment>
    <comment ref="D130" authorId="0" shapeId="0">
      <text>
        <r>
          <rPr>
            <sz val="9"/>
            <color indexed="81"/>
            <rFont val="Tahoma"/>
            <family val="2"/>
          </rPr>
          <t>Indicare le principali responsabilità affidate dal datore di lavoro/cliente</t>
        </r>
      </text>
    </comment>
  </commentList>
</comments>
</file>

<file path=xl/comments4.xml><?xml version="1.0" encoding="utf-8"?>
<comments xmlns="http://schemas.openxmlformats.org/spreadsheetml/2006/main">
  <authors>
    <author>Carlo Borelli</author>
  </authors>
  <commentList>
    <comment ref="D7" authorId="0" shapeId="0">
      <text>
        <r>
          <rPr>
            <sz val="9"/>
            <color indexed="81"/>
            <rFont val="Tahoma"/>
            <family val="2"/>
          </rPr>
          <t>Campo a compilazione automatica</t>
        </r>
      </text>
    </comment>
    <comment ref="D12" authorId="0" shapeId="0">
      <text>
        <r>
          <rPr>
            <sz val="9"/>
            <color indexed="81"/>
            <rFont val="Tahoma"/>
            <family val="2"/>
          </rPr>
          <t>Indicare la denominazione dell'ente promotore del bando pubblico valutato (p.e. Regione Lombardia, Fondazione CARIPLO, MIUR, MISE, Governo francese, Commissione europea, etc.)</t>
        </r>
      </text>
    </comment>
    <comment ref="D13" authorId="0" shapeId="0">
      <text>
        <r>
          <rPr>
            <sz val="9"/>
            <color indexed="81"/>
            <rFont val="Tahoma"/>
            <family val="2"/>
          </rPr>
          <t>Utilizzare la tendina per selezionare l'ambito di rilevanza geografica del bando pubblico valutato</t>
        </r>
      </text>
    </comment>
    <comment ref="D14" authorId="0" shapeId="0">
      <text>
        <r>
          <rPr>
            <sz val="9"/>
            <color indexed="81"/>
            <rFont val="Tahoma"/>
            <family val="2"/>
          </rPr>
          <t>Utilizzare la tendina per selezionare la tematica rilevante per il bando pubblico valutato</t>
        </r>
      </text>
    </comment>
    <comment ref="D15" authorId="0" shapeId="0">
      <text>
        <r>
          <rPr>
            <sz val="9"/>
            <color indexed="81"/>
            <rFont val="Tahoma"/>
            <family val="2"/>
          </rPr>
          <t>Indicare i riferimenti relativi al bando pubblico valutato dando conto, anche, degli estremi di pubblicazione (p.e. GUUE, GURI, BURL, etc.)</t>
        </r>
      </text>
    </comment>
    <comment ref="D16" authorId="0" shapeId="0">
      <text>
        <r>
          <rPr>
            <sz val="9"/>
            <color indexed="81"/>
            <rFont val="Tahoma"/>
            <family val="2"/>
          </rPr>
          <t>Descrivere sinteticamente gli obiettivi specifici del bando pubblico valutato</t>
        </r>
      </text>
    </comment>
    <comment ref="D17" authorId="0" shapeId="0">
      <text>
        <r>
          <rPr>
            <sz val="9"/>
            <color indexed="81"/>
            <rFont val="Tahoma"/>
            <family val="2"/>
          </rPr>
          <t>Indicare l'anno di pubblicazione del bando pubblico valutato</t>
        </r>
      </text>
    </comment>
    <comment ref="D18" authorId="0" shapeId="0">
      <text>
        <r>
          <rPr>
            <sz val="9"/>
            <color indexed="81"/>
            <rFont val="Tahoma"/>
            <family val="2"/>
          </rPr>
          <t>Utilizzare la tendina per selezionare il numero di progetti valutati nell'ambito del bando pubblico descritto</t>
        </r>
      </text>
    </comment>
    <comment ref="D19" authorId="0" shapeId="0">
      <text>
        <r>
          <rPr>
            <sz val="9"/>
            <color indexed="81"/>
            <rFont val="Tahoma"/>
            <family val="2"/>
          </rPr>
          <t>Utilizzare la tendina per selezionare la classe di investimento medio dei progetti valutati nell'ambito del bando pubblico descritto</t>
        </r>
      </text>
    </comment>
    <comment ref="D21" authorId="0" shapeId="0">
      <text>
        <r>
          <rPr>
            <sz val="9"/>
            <color indexed="81"/>
            <rFont val="Tahoma"/>
            <family val="2"/>
          </rPr>
          <t>Indicare la denominazione dell'ente promotore del bando pubblico valutato (p.e. Regione Lombardia, Fondazione CARIPLO, MIUR, MISE, Governo francese, Commissione europea, etc.)</t>
        </r>
      </text>
    </comment>
    <comment ref="D22" authorId="0" shapeId="0">
      <text>
        <r>
          <rPr>
            <sz val="9"/>
            <color indexed="81"/>
            <rFont val="Tahoma"/>
            <family val="2"/>
          </rPr>
          <t>Utilizzare la tendina per selezionare l'ambito di rilevanza geografica del bando pubblico valutato</t>
        </r>
      </text>
    </comment>
    <comment ref="D23" authorId="0" shapeId="0">
      <text>
        <r>
          <rPr>
            <sz val="9"/>
            <color indexed="81"/>
            <rFont val="Tahoma"/>
            <family val="2"/>
          </rPr>
          <t>Utilizzare la tendina per selezionare la tematica rilevante per il bando pubblico valutato</t>
        </r>
      </text>
    </comment>
    <comment ref="D24" authorId="0" shapeId="0">
      <text>
        <r>
          <rPr>
            <sz val="9"/>
            <color indexed="81"/>
            <rFont val="Tahoma"/>
            <family val="2"/>
          </rPr>
          <t>Indicare i riferimenti relativi al bando pubblico valutato dando conto, anche, degli estremi di pubblicazione (p.e. GUUE, GURI, BURL, etc.)</t>
        </r>
      </text>
    </comment>
    <comment ref="D25" authorId="0" shapeId="0">
      <text>
        <r>
          <rPr>
            <sz val="9"/>
            <color indexed="81"/>
            <rFont val="Tahoma"/>
            <family val="2"/>
          </rPr>
          <t>Descrivere sinteticamente gli obiettivi specifici del bando pubblico valutato</t>
        </r>
      </text>
    </comment>
    <comment ref="D26" authorId="0" shapeId="0">
      <text>
        <r>
          <rPr>
            <sz val="9"/>
            <color indexed="81"/>
            <rFont val="Tahoma"/>
            <family val="2"/>
          </rPr>
          <t>Indicare l'anno di pubblicazione del bando pubblico valutato</t>
        </r>
      </text>
    </comment>
    <comment ref="D27" authorId="0" shapeId="0">
      <text>
        <r>
          <rPr>
            <sz val="9"/>
            <color indexed="81"/>
            <rFont val="Tahoma"/>
            <family val="2"/>
          </rPr>
          <t>Utilizzare la tendina per selezionare il numero di progetti valutati nell'ambito del bando pubblico descritto</t>
        </r>
      </text>
    </comment>
    <comment ref="D28" authorId="0" shapeId="0">
      <text>
        <r>
          <rPr>
            <sz val="9"/>
            <color indexed="81"/>
            <rFont val="Tahoma"/>
            <family val="2"/>
          </rPr>
          <t>Utilizzare la tendina per selezionare la classe di investimento medio dei progetti valutati nell'ambito del bando pubblico descritto</t>
        </r>
      </text>
    </comment>
    <comment ref="D30" authorId="0" shapeId="0">
      <text>
        <r>
          <rPr>
            <sz val="9"/>
            <color indexed="81"/>
            <rFont val="Tahoma"/>
            <family val="2"/>
          </rPr>
          <t>Indicare la denominazione dell'ente promotore del bando pubblico valutato (p.e. Regione Lombardia, Fondazione CARIPLO, MIUR, MISE, Governo francese, Commissione europea, etc.)</t>
        </r>
      </text>
    </comment>
    <comment ref="D31" authorId="0" shapeId="0">
      <text>
        <r>
          <rPr>
            <sz val="9"/>
            <color indexed="81"/>
            <rFont val="Tahoma"/>
            <family val="2"/>
          </rPr>
          <t>Utilizzare la tendina per selezionare l'ambito di rilevanza geografica del bando pubblico valutato</t>
        </r>
      </text>
    </comment>
    <comment ref="D32" authorId="0" shapeId="0">
      <text>
        <r>
          <rPr>
            <sz val="9"/>
            <color indexed="81"/>
            <rFont val="Tahoma"/>
            <family val="2"/>
          </rPr>
          <t>Utilizzare la tendina per selezionare la tematica rilevante per il bando pubblico valutato</t>
        </r>
      </text>
    </comment>
    <comment ref="D33" authorId="0" shapeId="0">
      <text>
        <r>
          <rPr>
            <sz val="9"/>
            <color indexed="81"/>
            <rFont val="Tahoma"/>
            <family val="2"/>
          </rPr>
          <t>Indicare i riferimenti relativi al bando pubblico valutato dando conto, anche, degli estremi di pubblicazione (p.e. GUUE, GURI, BURL, etc.)</t>
        </r>
      </text>
    </comment>
    <comment ref="D34" authorId="0" shapeId="0">
      <text>
        <r>
          <rPr>
            <sz val="9"/>
            <color indexed="81"/>
            <rFont val="Tahoma"/>
            <family val="2"/>
          </rPr>
          <t>Descrivere sinteticamente gli obiettivi specifici del bando pubblico valutato</t>
        </r>
      </text>
    </comment>
    <comment ref="D35" authorId="0" shapeId="0">
      <text>
        <r>
          <rPr>
            <sz val="9"/>
            <color indexed="81"/>
            <rFont val="Tahoma"/>
            <family val="2"/>
          </rPr>
          <t>Indicare l'anno di pubblicazione del bando pubblico valutato</t>
        </r>
      </text>
    </comment>
    <comment ref="D36" authorId="0" shapeId="0">
      <text>
        <r>
          <rPr>
            <sz val="9"/>
            <color indexed="81"/>
            <rFont val="Tahoma"/>
            <family val="2"/>
          </rPr>
          <t>Utilizzare la tendina per selezionare il numero di progetti valutati nell'ambito del bando pubblico descritto</t>
        </r>
      </text>
    </comment>
    <comment ref="D37" authorId="0" shapeId="0">
      <text>
        <r>
          <rPr>
            <sz val="9"/>
            <color indexed="81"/>
            <rFont val="Tahoma"/>
            <family val="2"/>
          </rPr>
          <t>Utilizzare la tendina per selezionare la classe di investimento medio dei progetti valutati nell'ambito del bando pubblico descritto</t>
        </r>
      </text>
    </comment>
  </commentList>
</comments>
</file>

<file path=xl/comments5.xml><?xml version="1.0" encoding="utf-8"?>
<comments xmlns="http://schemas.openxmlformats.org/spreadsheetml/2006/main">
  <authors>
    <author>Carlo Borelli</author>
  </authors>
  <commentList>
    <comment ref="D7" authorId="0" shapeId="0">
      <text>
        <r>
          <rPr>
            <sz val="9"/>
            <color indexed="81"/>
            <rFont val="Tahoma"/>
            <family val="2"/>
          </rPr>
          <t>Campo a compilazione automatica</t>
        </r>
      </text>
    </comment>
    <comment ref="D11" authorId="0" shapeId="0">
      <text>
        <r>
          <rPr>
            <sz val="9"/>
            <color indexed="81"/>
            <rFont val="Tahoma"/>
            <family val="2"/>
          </rPr>
          <t>Campo a compilazione automatica</t>
        </r>
      </text>
    </comment>
    <comment ref="D12" authorId="0" shapeId="0">
      <text>
        <r>
          <rPr>
            <sz val="9"/>
            <color indexed="81"/>
            <rFont val="Tahoma"/>
            <family val="2"/>
          </rPr>
          <t>Campo a compilazione automatica</t>
        </r>
      </text>
    </comment>
    <comment ref="D13" authorId="0" shapeId="0">
      <text>
        <r>
          <rPr>
            <sz val="9"/>
            <color indexed="81"/>
            <rFont val="Tahoma"/>
            <family val="2"/>
          </rPr>
          <t>Campo a compilazione automatica</t>
        </r>
      </text>
    </comment>
    <comment ref="D14" authorId="0" shapeId="0">
      <text>
        <r>
          <rPr>
            <sz val="9"/>
            <color indexed="81"/>
            <rFont val="Tahoma"/>
            <family val="2"/>
          </rPr>
          <t>Campo a compilazione automatica</t>
        </r>
      </text>
    </comment>
    <comment ref="D16" authorId="0" shapeId="0">
      <text>
        <r>
          <rPr>
            <sz val="9"/>
            <color indexed="81"/>
            <rFont val="Tahoma"/>
            <family val="2"/>
          </rPr>
          <t>Campo a compilazione automatica</t>
        </r>
      </text>
    </comment>
    <comment ref="D17" authorId="0" shapeId="0">
      <text>
        <r>
          <rPr>
            <sz val="9"/>
            <color indexed="81"/>
            <rFont val="Tahoma"/>
            <family val="2"/>
          </rPr>
          <t>Campo a compilazione automatica</t>
        </r>
      </text>
    </comment>
    <comment ref="D18" authorId="0" shapeId="0">
      <text>
        <r>
          <rPr>
            <sz val="9"/>
            <color indexed="81"/>
            <rFont val="Tahoma"/>
            <family val="2"/>
          </rPr>
          <t>Campo a compilazione automatica</t>
        </r>
      </text>
    </comment>
    <comment ref="D19" authorId="0" shapeId="0">
      <text>
        <r>
          <rPr>
            <sz val="9"/>
            <color indexed="81"/>
            <rFont val="Tahoma"/>
            <family val="2"/>
          </rPr>
          <t>Campo a compilazione automatica</t>
        </r>
      </text>
    </comment>
    <comment ref="D22" authorId="0" shapeId="0">
      <text>
        <r>
          <rPr>
            <sz val="9"/>
            <color indexed="81"/>
            <rFont val="Tahoma"/>
            <family val="2"/>
          </rPr>
          <t xml:space="preserve">Descrivere quanto richiesto mantenendosi </t>
        </r>
        <r>
          <rPr>
            <b/>
            <sz val="9"/>
            <color indexed="81"/>
            <rFont val="Tahoma"/>
            <family val="2"/>
          </rPr>
          <t>tassativamente</t>
        </r>
        <r>
          <rPr>
            <sz val="9"/>
            <color indexed="81"/>
            <rFont val="Tahoma"/>
            <family val="2"/>
          </rPr>
          <t xml:space="preserve"> entro lo spazio dato</t>
        </r>
      </text>
    </comment>
    <comment ref="D24" authorId="0" shapeId="0">
      <text>
        <r>
          <rPr>
            <sz val="9"/>
            <color indexed="81"/>
            <rFont val="Tahoma"/>
            <family val="2"/>
          </rPr>
          <t>Campo a compilazione automatica</t>
        </r>
      </text>
    </comment>
    <comment ref="D25" authorId="0" shapeId="0">
      <text>
        <r>
          <rPr>
            <sz val="9"/>
            <color indexed="81"/>
            <rFont val="Tahoma"/>
            <family val="2"/>
          </rPr>
          <t>Campo a compilazione automatica</t>
        </r>
      </text>
    </comment>
    <comment ref="D26" authorId="0" shapeId="0">
      <text>
        <r>
          <rPr>
            <sz val="9"/>
            <color indexed="81"/>
            <rFont val="Tahoma"/>
            <family val="2"/>
          </rPr>
          <t>Campo a compilazione automatica</t>
        </r>
      </text>
    </comment>
    <comment ref="D27" authorId="0" shapeId="0">
      <text>
        <r>
          <rPr>
            <sz val="9"/>
            <color indexed="81"/>
            <rFont val="Tahoma"/>
            <family val="2"/>
          </rPr>
          <t>Campo a compilazione automatica</t>
        </r>
      </text>
    </comment>
    <comment ref="D28" authorId="0" shapeId="0">
      <text>
        <r>
          <rPr>
            <sz val="9"/>
            <color indexed="81"/>
            <rFont val="Tahoma"/>
            <family val="2"/>
          </rPr>
          <t>Campo a compilazione automatica</t>
        </r>
      </text>
    </comment>
    <comment ref="D29" authorId="0" shapeId="0">
      <text>
        <r>
          <rPr>
            <sz val="9"/>
            <color indexed="81"/>
            <rFont val="Tahoma"/>
            <family val="2"/>
          </rPr>
          <t>Campo a compilazione automatica</t>
        </r>
      </text>
    </comment>
    <comment ref="D30" authorId="0" shapeId="0">
      <text>
        <r>
          <rPr>
            <sz val="9"/>
            <color indexed="81"/>
            <rFont val="Tahoma"/>
            <family val="2"/>
          </rPr>
          <t>Campo a compilazione automatica</t>
        </r>
      </text>
    </comment>
    <comment ref="D31" authorId="0" shapeId="0">
      <text>
        <r>
          <rPr>
            <sz val="9"/>
            <color indexed="81"/>
            <rFont val="Tahoma"/>
            <family val="2"/>
          </rPr>
          <t>Campo a compilazione automatica</t>
        </r>
      </text>
    </comment>
    <comment ref="D32" authorId="0" shapeId="0">
      <text>
        <r>
          <rPr>
            <sz val="9"/>
            <color indexed="81"/>
            <rFont val="Tahoma"/>
            <family val="2"/>
          </rPr>
          <t>Campo a compilazione automatica</t>
        </r>
      </text>
    </comment>
    <comment ref="D33" authorId="0" shapeId="0">
      <text>
        <r>
          <rPr>
            <sz val="9"/>
            <color indexed="81"/>
            <rFont val="Tahoma"/>
            <family val="2"/>
          </rPr>
          <t>Campo a compilazione automatica</t>
        </r>
      </text>
    </comment>
    <comment ref="D35" authorId="0" shapeId="0">
      <text>
        <r>
          <rPr>
            <sz val="9"/>
            <color indexed="81"/>
            <rFont val="Tahoma"/>
            <family val="2"/>
          </rPr>
          <t xml:space="preserve">Descrivere quanto richiesto mantenendosi </t>
        </r>
        <r>
          <rPr>
            <b/>
            <sz val="9"/>
            <color indexed="81"/>
            <rFont val="Tahoma"/>
            <family val="2"/>
          </rPr>
          <t>tassativamente</t>
        </r>
        <r>
          <rPr>
            <sz val="9"/>
            <color indexed="81"/>
            <rFont val="Tahoma"/>
            <family val="2"/>
          </rPr>
          <t xml:space="preserve"> entro lo spazio dato</t>
        </r>
      </text>
    </comment>
    <comment ref="D39" authorId="0" shapeId="0">
      <text>
        <r>
          <rPr>
            <sz val="9"/>
            <color indexed="81"/>
            <rFont val="Tahoma"/>
            <family val="2"/>
          </rPr>
          <t>Campo a compilazione automatica</t>
        </r>
      </text>
    </comment>
    <comment ref="D40" authorId="0" shapeId="0">
      <text>
        <r>
          <rPr>
            <sz val="9"/>
            <color indexed="81"/>
            <rFont val="Tahoma"/>
            <family val="2"/>
          </rPr>
          <t>Campo a compilazione automatica</t>
        </r>
      </text>
    </comment>
    <comment ref="D41" authorId="0" shapeId="0">
      <text>
        <r>
          <rPr>
            <sz val="9"/>
            <color indexed="81"/>
            <rFont val="Tahoma"/>
            <family val="2"/>
          </rPr>
          <t>Campo a compilazione automatica</t>
        </r>
      </text>
    </comment>
    <comment ref="D42" authorId="0" shapeId="0">
      <text>
        <r>
          <rPr>
            <sz val="9"/>
            <color indexed="81"/>
            <rFont val="Tahoma"/>
            <family val="2"/>
          </rPr>
          <t>Campo a compilazione automatica</t>
        </r>
      </text>
    </comment>
    <comment ref="D44" authorId="0" shapeId="0">
      <text>
        <r>
          <rPr>
            <sz val="9"/>
            <color indexed="81"/>
            <rFont val="Tahoma"/>
            <family val="2"/>
          </rPr>
          <t>Campo a compilazione automatica</t>
        </r>
      </text>
    </comment>
    <comment ref="D45" authorId="0" shapeId="0">
      <text>
        <r>
          <rPr>
            <sz val="9"/>
            <color indexed="81"/>
            <rFont val="Tahoma"/>
            <family val="2"/>
          </rPr>
          <t>Campo a compilazione automatica</t>
        </r>
      </text>
    </comment>
    <comment ref="D46" authorId="0" shapeId="0">
      <text>
        <r>
          <rPr>
            <sz val="9"/>
            <color indexed="81"/>
            <rFont val="Tahoma"/>
            <family val="2"/>
          </rPr>
          <t>Campo a compilazione automatica</t>
        </r>
      </text>
    </comment>
    <comment ref="D47" authorId="0" shapeId="0">
      <text>
        <r>
          <rPr>
            <sz val="9"/>
            <color indexed="81"/>
            <rFont val="Tahoma"/>
            <family val="2"/>
          </rPr>
          <t>Campo a compilazione automatica</t>
        </r>
      </text>
    </comment>
    <comment ref="D50" authorId="0" shapeId="0">
      <text>
        <r>
          <rPr>
            <sz val="9"/>
            <color indexed="81"/>
            <rFont val="Tahoma"/>
            <family val="2"/>
          </rPr>
          <t xml:space="preserve">Descrivere quanto richiesto mantenendosi </t>
        </r>
        <r>
          <rPr>
            <b/>
            <sz val="9"/>
            <color indexed="81"/>
            <rFont val="Tahoma"/>
            <family val="2"/>
          </rPr>
          <t>tassativamente</t>
        </r>
        <r>
          <rPr>
            <sz val="9"/>
            <color indexed="81"/>
            <rFont val="Tahoma"/>
            <family val="2"/>
          </rPr>
          <t xml:space="preserve"> entro lo spazio dato</t>
        </r>
      </text>
    </comment>
    <comment ref="D52" authorId="0" shapeId="0">
      <text>
        <r>
          <rPr>
            <sz val="9"/>
            <color indexed="81"/>
            <rFont val="Tahoma"/>
            <family val="2"/>
          </rPr>
          <t>Campo a compilazione automatica</t>
        </r>
      </text>
    </comment>
    <comment ref="D53" authorId="0" shapeId="0">
      <text>
        <r>
          <rPr>
            <sz val="9"/>
            <color indexed="81"/>
            <rFont val="Tahoma"/>
            <family val="2"/>
          </rPr>
          <t>Campo a compilazione automatica</t>
        </r>
      </text>
    </comment>
    <comment ref="D54" authorId="0" shapeId="0">
      <text>
        <r>
          <rPr>
            <sz val="9"/>
            <color indexed="81"/>
            <rFont val="Tahoma"/>
            <family val="2"/>
          </rPr>
          <t>Campo a compilazione automatica</t>
        </r>
      </text>
    </comment>
    <comment ref="D55" authorId="0" shapeId="0">
      <text>
        <r>
          <rPr>
            <sz val="9"/>
            <color indexed="81"/>
            <rFont val="Tahoma"/>
            <family val="2"/>
          </rPr>
          <t>Campo a compilazione automatica</t>
        </r>
      </text>
    </comment>
    <comment ref="D56" authorId="0" shapeId="0">
      <text>
        <r>
          <rPr>
            <sz val="9"/>
            <color indexed="81"/>
            <rFont val="Tahoma"/>
            <family val="2"/>
          </rPr>
          <t>Campo a compilazione automatica</t>
        </r>
      </text>
    </comment>
    <comment ref="D57" authorId="0" shapeId="0">
      <text>
        <r>
          <rPr>
            <sz val="9"/>
            <color indexed="81"/>
            <rFont val="Tahoma"/>
            <family val="2"/>
          </rPr>
          <t>Campo a compilazione automatica</t>
        </r>
      </text>
    </comment>
    <comment ref="D58" authorId="0" shapeId="0">
      <text>
        <r>
          <rPr>
            <sz val="9"/>
            <color indexed="81"/>
            <rFont val="Tahoma"/>
            <family val="2"/>
          </rPr>
          <t>Campo a compilazione automatica</t>
        </r>
      </text>
    </comment>
    <comment ref="D59" authorId="0" shapeId="0">
      <text>
        <r>
          <rPr>
            <sz val="9"/>
            <color indexed="81"/>
            <rFont val="Tahoma"/>
            <family val="2"/>
          </rPr>
          <t>Campo a compilazione automatica</t>
        </r>
      </text>
    </comment>
    <comment ref="D60" authorId="0" shapeId="0">
      <text>
        <r>
          <rPr>
            <sz val="9"/>
            <color indexed="81"/>
            <rFont val="Tahoma"/>
            <family val="2"/>
          </rPr>
          <t>Campo a compilazione automatica</t>
        </r>
      </text>
    </comment>
    <comment ref="D61" authorId="0" shapeId="0">
      <text>
        <r>
          <rPr>
            <sz val="9"/>
            <color indexed="81"/>
            <rFont val="Tahoma"/>
            <family val="2"/>
          </rPr>
          <t>Campo a compilazione automatica</t>
        </r>
      </text>
    </comment>
    <comment ref="D64" authorId="0" shapeId="0">
      <text>
        <r>
          <rPr>
            <sz val="9"/>
            <color indexed="81"/>
            <rFont val="Tahoma"/>
            <family val="2"/>
          </rPr>
          <t xml:space="preserve">Descrivere quanto richiesto mantenendosi </t>
        </r>
        <r>
          <rPr>
            <b/>
            <sz val="9"/>
            <color indexed="81"/>
            <rFont val="Tahoma"/>
            <family val="2"/>
          </rPr>
          <t>tassativamente</t>
        </r>
        <r>
          <rPr>
            <sz val="9"/>
            <color indexed="81"/>
            <rFont val="Tahoma"/>
            <family val="2"/>
          </rPr>
          <t xml:space="preserve"> entro lo spazio dato</t>
        </r>
      </text>
    </comment>
  </commentList>
</comments>
</file>

<file path=xl/sharedStrings.xml><?xml version="1.0" encoding="utf-8"?>
<sst xmlns="http://schemas.openxmlformats.org/spreadsheetml/2006/main" count="1010" uniqueCount="743">
  <si>
    <t>AS1 Piattaforme aeronautiche del futuro</t>
  </si>
  <si>
    <t xml:space="preserve">AS2 Sistemi ed equipaggiamenti innovativi </t>
  </si>
  <si>
    <t xml:space="preserve">AS4 Sviluppo e Innovazione Tecnologica per lo Spazio </t>
  </si>
  <si>
    <t xml:space="preserve">AS5 Protezione nello spazio e dallo spazio </t>
  </si>
  <si>
    <t>AS6 Nuove piattaforme tra la terra e lo spazio</t>
  </si>
  <si>
    <t>AGROALIMENTARE</t>
  </si>
  <si>
    <t>AG1 Sistemi produttivi per la sostenibilità delle biorisorse</t>
  </si>
  <si>
    <t>AG2 Ingredienti sostenibili per un’industria alimentare competitiva</t>
  </si>
  <si>
    <t>AG3 Alimenti sicuri per un consumo sostenibile</t>
  </si>
  <si>
    <t>AE1 Generazione e gestione distribuita dell’energia</t>
  </si>
  <si>
    <t>AE2 Evoluzione tecnologica delle fonti rinnovabili</t>
  </si>
  <si>
    <t>AE3 Sistemi di accumulo di energia</t>
  </si>
  <si>
    <t>AE4 Infrastrutture per la mobilità elettrica</t>
  </si>
  <si>
    <t>AE5 Illuminazione intelligente</t>
  </si>
  <si>
    <t>AE6 Tecnologie e materiali del sistema dell’edilizia</t>
  </si>
  <si>
    <t>AE7 Tecnologie per la gestione, il monitoraggio e il trattamento dell’acqua, dell’aria e dei rifiuti</t>
  </si>
  <si>
    <t>ICC1 Digitalizzazione, rilievo 3D e realtà virtuale</t>
  </si>
  <si>
    <t>ICC2 Conservazione e manutenzione dei beni culturali e del patrimonio artistico</t>
  </si>
  <si>
    <t>ICC3 Strumentazione e sensoristica per la diagnostica e la sicurezza dei Beni Culturali</t>
  </si>
  <si>
    <t>ICC4 Moda e Design</t>
  </si>
  <si>
    <t>IS1 Benessere</t>
  </si>
  <si>
    <t>IS2 Prevenzione</t>
  </si>
  <si>
    <t>IS3 Invecchiamento attivo</t>
  </si>
  <si>
    <t>IS4 Disabilità e riabilitazione</t>
  </si>
  <si>
    <t>IS5 Diagnostica</t>
  </si>
  <si>
    <t>IS6 Nuovi approcci terapeutici</t>
  </si>
  <si>
    <t>MA1 Produzione con processi innovativi</t>
  </si>
  <si>
    <t>MA2 Sistemi di produzione evolutivi e adattativi</t>
  </si>
  <si>
    <t>MA3 Sistemi di produzione ad alta efficienza</t>
  </si>
  <si>
    <t>MA4 Manufacturing per prodotti personalizzati</t>
  </si>
  <si>
    <t>MA5 Sistemi manifatturieri per la sostenibilità ambientale</t>
  </si>
  <si>
    <t>MS1 Nuove tecnologie per i veicoli leggeri del futuro</t>
  </si>
  <si>
    <t>MS2 Efficienza energetica e riduzione delle emissioni nei trasporti</t>
  </si>
  <si>
    <t>MS3 Sistemi intelligenti di trasporto e di mobilità sostenibile</t>
  </si>
  <si>
    <t>MS4 Sicurezza nella mobilità di persone e merci</t>
  </si>
  <si>
    <t>SCC1 Smart Living</t>
  </si>
  <si>
    <t>SCC2 Infrastrutture, reti e costruzioni intelligenti</t>
  </si>
  <si>
    <t>SCC3 Sicurezza del cittadino e della comunità</t>
  </si>
  <si>
    <t>SCC4 Inclusione sociale e lavorativa</t>
  </si>
  <si>
    <t>SCC5 Sostenibilità ambientale</t>
  </si>
  <si>
    <t>SCC6 Smart Healthcare</t>
  </si>
  <si>
    <t>SCC7 Valorizzazione del patrimonio culturale</t>
  </si>
  <si>
    <t>SCC8 Piattaforme di City Information e Urban Analytics</t>
  </si>
  <si>
    <t>TIA1 ICT</t>
  </si>
  <si>
    <t>TIA2 Biotecnologie industriali</t>
  </si>
  <si>
    <t>TIA3 Fotonica</t>
  </si>
  <si>
    <t>TIA4 Materiali avanzati</t>
  </si>
  <si>
    <t>TIA5 Micro- e nano-elettronica</t>
  </si>
  <si>
    <t>TIA6 Nanotecnologie</t>
  </si>
  <si>
    <t>TIA7 Spazio</t>
  </si>
  <si>
    <t>TIA8 Tecnologie di produzione avanzata</t>
  </si>
  <si>
    <t>AEROSPAZIO</t>
  </si>
  <si>
    <t xml:space="preserve">AS3 Applicazioni e tecnologie dallo spazio per la società </t>
  </si>
  <si>
    <t>ECOINDUSTRIA</t>
  </si>
  <si>
    <t>INDUSTRIE_CREATIVE_E_CULTURALI</t>
  </si>
  <si>
    <t>INDUSTRIA_DELLA_SALUTE</t>
  </si>
  <si>
    <t>MANIFATTURIERO_AVANZATO</t>
  </si>
  <si>
    <t>MOBILITÀ_SOSTENIBILE</t>
  </si>
  <si>
    <t>SMART_CITIES_AND_COMMUNITIES</t>
  </si>
  <si>
    <t>TECNOLOGIE_INDUSTRIALI_ABILITANTI</t>
  </si>
  <si>
    <t>Nome</t>
  </si>
  <si>
    <t>Cognome</t>
  </si>
  <si>
    <t>Stato di nascita</t>
  </si>
  <si>
    <t>Comune di nascita</t>
  </si>
  <si>
    <t>Comune di residenza</t>
  </si>
  <si>
    <t>CAP di residenza</t>
  </si>
  <si>
    <t>Indirizzo di residenza</t>
  </si>
  <si>
    <t>Indirizzo di domicilio</t>
  </si>
  <si>
    <t>Comune di domicilio</t>
  </si>
  <si>
    <t>CAP di domicilio</t>
  </si>
  <si>
    <t>Partita IVA</t>
  </si>
  <si>
    <t>Telefono</t>
  </si>
  <si>
    <t>Cellulare</t>
  </si>
  <si>
    <t>Fax</t>
  </si>
  <si>
    <t>E-mail</t>
  </si>
  <si>
    <t>PEC</t>
  </si>
  <si>
    <t>Intestatario partita IVA</t>
  </si>
  <si>
    <t>AN10</t>
  </si>
  <si>
    <t>AN11</t>
  </si>
  <si>
    <t>AN12</t>
  </si>
  <si>
    <t>AN13</t>
  </si>
  <si>
    <t>AN14</t>
  </si>
  <si>
    <t>AN15</t>
  </si>
  <si>
    <t>AN16</t>
  </si>
  <si>
    <t>AN17</t>
  </si>
  <si>
    <t>AN18</t>
  </si>
  <si>
    <t>AN19</t>
  </si>
  <si>
    <t>AN20</t>
  </si>
  <si>
    <t>AN21</t>
  </si>
  <si>
    <t>AN22</t>
  </si>
  <si>
    <t>AN23</t>
  </si>
  <si>
    <t>AN01</t>
  </si>
  <si>
    <t>AN02</t>
  </si>
  <si>
    <t>AN03</t>
  </si>
  <si>
    <t>AN04</t>
  </si>
  <si>
    <t>AN05</t>
  </si>
  <si>
    <t>AN06</t>
  </si>
  <si>
    <t>AN07</t>
  </si>
  <si>
    <t>AN08</t>
  </si>
  <si>
    <t>AN09</t>
  </si>
  <si>
    <r>
      <t xml:space="preserve">Provincia di nascita </t>
    </r>
    <r>
      <rPr>
        <b/>
        <i/>
        <sz val="10"/>
        <color theme="1"/>
        <rFont val="Arial"/>
        <family val="2"/>
      </rPr>
      <t>(sigla)</t>
    </r>
  </si>
  <si>
    <r>
      <t xml:space="preserve">Data di nascita </t>
    </r>
    <r>
      <rPr>
        <b/>
        <i/>
        <sz val="10"/>
        <color theme="1"/>
        <rFont val="Arial"/>
        <family val="2"/>
      </rPr>
      <t>(gg/mm/aaaa)</t>
    </r>
  </si>
  <si>
    <r>
      <t xml:space="preserve">Provincia di residenza </t>
    </r>
    <r>
      <rPr>
        <b/>
        <i/>
        <sz val="10"/>
        <color theme="1"/>
        <rFont val="Arial"/>
        <family val="2"/>
      </rPr>
      <t>(sigla)</t>
    </r>
  </si>
  <si>
    <r>
      <t xml:space="preserve">Provincia di domicilio </t>
    </r>
    <r>
      <rPr>
        <b/>
        <i/>
        <sz val="10"/>
        <color theme="1"/>
        <rFont val="Arial"/>
        <family val="2"/>
      </rPr>
      <t>(sigla)</t>
    </r>
  </si>
  <si>
    <t>AN00</t>
  </si>
  <si>
    <t>Candidatura di</t>
  </si>
  <si>
    <t>AN24</t>
  </si>
  <si>
    <t>AN25</t>
  </si>
  <si>
    <t>AN26</t>
  </si>
  <si>
    <t>AN27</t>
  </si>
  <si>
    <t>AN28</t>
  </si>
  <si>
    <t>AN29</t>
  </si>
  <si>
    <t>Sesso</t>
  </si>
  <si>
    <t>M</t>
  </si>
  <si>
    <t>F</t>
  </si>
  <si>
    <t>Posizionarsi sopra una cella per visualizzare le relative istruzioni di compilazione</t>
  </si>
  <si>
    <t>La compilazione delle celle evidenziate in giallo è obbligatoria</t>
  </si>
  <si>
    <t>Le celle evideziate in rosso si compilano automaticamente</t>
  </si>
  <si>
    <t>ISTRUZIONI</t>
  </si>
  <si>
    <t>CS00</t>
  </si>
  <si>
    <t>EP00</t>
  </si>
  <si>
    <t>EV00</t>
  </si>
  <si>
    <t>MOTIVAZIONI</t>
  </si>
  <si>
    <t>MO00</t>
  </si>
  <si>
    <t>Lingua madre</t>
  </si>
  <si>
    <t>Lingue</t>
  </si>
  <si>
    <t>Lingua straniera 1 (LS1)</t>
  </si>
  <si>
    <t>LS1 / Livello</t>
  </si>
  <si>
    <t>Lingua straniera 2 (LS2)</t>
  </si>
  <si>
    <t>LS2 / Livello</t>
  </si>
  <si>
    <t>Lingua straniera 3 (LS3)</t>
  </si>
  <si>
    <t>LS3 / Livello</t>
  </si>
  <si>
    <t>AN30</t>
  </si>
  <si>
    <t>AN31</t>
  </si>
  <si>
    <t>AN32</t>
  </si>
  <si>
    <t>AN33</t>
  </si>
  <si>
    <t>AN34</t>
  </si>
  <si>
    <t>AN35</t>
  </si>
  <si>
    <t>AN36</t>
  </si>
  <si>
    <t>Laurea</t>
  </si>
  <si>
    <t>Vecchio ordinamento</t>
  </si>
  <si>
    <t>Specialistica</t>
  </si>
  <si>
    <t>CS01</t>
  </si>
  <si>
    <t>Conseguita nel</t>
  </si>
  <si>
    <t>Presso</t>
  </si>
  <si>
    <t>Titolo della tesi</t>
  </si>
  <si>
    <t>Voto conseguito</t>
  </si>
  <si>
    <t>CS02</t>
  </si>
  <si>
    <t>CS03</t>
  </si>
  <si>
    <t>CS04</t>
  </si>
  <si>
    <t>CS05</t>
  </si>
  <si>
    <t>CS06</t>
  </si>
  <si>
    <t>CS07</t>
  </si>
  <si>
    <t>CS08</t>
  </si>
  <si>
    <t>CS09</t>
  </si>
  <si>
    <t>CS10</t>
  </si>
  <si>
    <t>CS11</t>
  </si>
  <si>
    <t>CS12</t>
  </si>
  <si>
    <t>CS13</t>
  </si>
  <si>
    <t>CS14</t>
  </si>
  <si>
    <t>CS15</t>
  </si>
  <si>
    <t>CS16</t>
  </si>
  <si>
    <t>CS17</t>
  </si>
  <si>
    <t>CS18</t>
  </si>
  <si>
    <t>CS19</t>
  </si>
  <si>
    <t>CS20</t>
  </si>
  <si>
    <t>Conseguito nel</t>
  </si>
  <si>
    <t>CS21</t>
  </si>
  <si>
    <t>CS22</t>
  </si>
  <si>
    <t>CS23</t>
  </si>
  <si>
    <t>CS24</t>
  </si>
  <si>
    <t>CS25</t>
  </si>
  <si>
    <t>1. DATI ANAGRAFICI</t>
  </si>
  <si>
    <t>2. LINGUE</t>
  </si>
  <si>
    <t>3. AMBITI DI CANDIDATURA</t>
  </si>
  <si>
    <t>4. LAUREA</t>
  </si>
  <si>
    <t>5. DOTTORATO</t>
  </si>
  <si>
    <t>6. MASTER DI SECONDO LIVELLO</t>
  </si>
  <si>
    <t>CS26</t>
  </si>
  <si>
    <t>CS27</t>
  </si>
  <si>
    <t>CS28</t>
  </si>
  <si>
    <t>CS29</t>
  </si>
  <si>
    <t>CS30</t>
  </si>
  <si>
    <t>Solo se Tipo laurea = Specialistica indicare</t>
  </si>
  <si>
    <t>La compilazione delle celle evidenziate in verde è facoltativa, ma consigliata se pertinente</t>
  </si>
  <si>
    <t>Codice fiscale personale</t>
  </si>
  <si>
    <t>Settore di attività</t>
  </si>
  <si>
    <t>Principali responsabilità</t>
  </si>
  <si>
    <t>EP01</t>
  </si>
  <si>
    <t>EP02</t>
  </si>
  <si>
    <t>EP03</t>
  </si>
  <si>
    <t>EP04</t>
  </si>
  <si>
    <t>EP05</t>
  </si>
  <si>
    <t>EP06</t>
  </si>
  <si>
    <t>EP07</t>
  </si>
  <si>
    <t>EP08</t>
  </si>
  <si>
    <t>EP09</t>
  </si>
  <si>
    <t>Descrizione delle attività svolte</t>
  </si>
  <si>
    <t>Tipo e dimensione</t>
  </si>
  <si>
    <t>1 Micro impresa (&lt; 10 dipendenti)</t>
  </si>
  <si>
    <t>2 Piccola impresa (&lt; 50 dipendenti)</t>
  </si>
  <si>
    <t>3 Media impresa (&lt; 250 dipendenti)</t>
  </si>
  <si>
    <t>Dimensione e tipo</t>
  </si>
  <si>
    <t>7 Università o centro di ricerca privato</t>
  </si>
  <si>
    <t>6 Università o centro di ricerca pubblico</t>
  </si>
  <si>
    <t>5 Ente pubblico</t>
  </si>
  <si>
    <t>4 Grande impresa o multinazionale</t>
  </si>
  <si>
    <t>ANAGRAFICA, LINGUE E AMBITI DI CANDIDATURA</t>
  </si>
  <si>
    <t>LAUREA, DOTTORATO, MASTER E CORSI DI SPECIALIZZAZIONE</t>
  </si>
  <si>
    <t>ESPERIENZE PROFESSIONALI, PROGETTI E PUBBLICAZIONI</t>
  </si>
  <si>
    <t>ESPERIENZE DI VALUTAZIONE</t>
  </si>
  <si>
    <t>EP10</t>
  </si>
  <si>
    <t>EP11</t>
  </si>
  <si>
    <t>EP12</t>
  </si>
  <si>
    <t>EP13</t>
  </si>
  <si>
    <t>EP14</t>
  </si>
  <si>
    <t>EP15</t>
  </si>
  <si>
    <t>EP16</t>
  </si>
  <si>
    <t>EP17</t>
  </si>
  <si>
    <t>EP18</t>
  </si>
  <si>
    <t>EP19</t>
  </si>
  <si>
    <t>EP20</t>
  </si>
  <si>
    <t>EP21</t>
  </si>
  <si>
    <t>EP22</t>
  </si>
  <si>
    <t>EP23</t>
  </si>
  <si>
    <t>EP24</t>
  </si>
  <si>
    <t>EP25</t>
  </si>
  <si>
    <t>EP26</t>
  </si>
  <si>
    <t>EP27</t>
  </si>
  <si>
    <t>EP28</t>
  </si>
  <si>
    <t>EP29</t>
  </si>
  <si>
    <t>EP30</t>
  </si>
  <si>
    <t>EP31</t>
  </si>
  <si>
    <t>EP32</t>
  </si>
  <si>
    <t>EP33</t>
  </si>
  <si>
    <t>EP34</t>
  </si>
  <si>
    <t>EP35</t>
  </si>
  <si>
    <t>EP36</t>
  </si>
  <si>
    <t>EP37</t>
  </si>
  <si>
    <t>EP38</t>
  </si>
  <si>
    <t>EP39</t>
  </si>
  <si>
    <t>EP40</t>
  </si>
  <si>
    <t>EP41</t>
  </si>
  <si>
    <t>EP42</t>
  </si>
  <si>
    <t>EP43</t>
  </si>
  <si>
    <t>EP44</t>
  </si>
  <si>
    <t>EP45</t>
  </si>
  <si>
    <t>EP46</t>
  </si>
  <si>
    <t>EP47</t>
  </si>
  <si>
    <t>EP48</t>
  </si>
  <si>
    <t>EP49</t>
  </si>
  <si>
    <t>EP50</t>
  </si>
  <si>
    <t>EP51</t>
  </si>
  <si>
    <t>EP52</t>
  </si>
  <si>
    <t>EP53</t>
  </si>
  <si>
    <t>EP54</t>
  </si>
  <si>
    <t>EP55</t>
  </si>
  <si>
    <t>EP56</t>
  </si>
  <si>
    <t>EP57</t>
  </si>
  <si>
    <t>EP58</t>
  </si>
  <si>
    <t>EP59</t>
  </si>
  <si>
    <t>EP60</t>
  </si>
  <si>
    <t>EP61</t>
  </si>
  <si>
    <t>EP62</t>
  </si>
  <si>
    <t>EP63</t>
  </si>
  <si>
    <t>EP64</t>
  </si>
  <si>
    <t>EP65</t>
  </si>
  <si>
    <t>EP66</t>
  </si>
  <si>
    <t>EP67</t>
  </si>
  <si>
    <t>EP68</t>
  </si>
  <si>
    <t>EP69</t>
  </si>
  <si>
    <t>EP70</t>
  </si>
  <si>
    <t>EP71</t>
  </si>
  <si>
    <t>EP72</t>
  </si>
  <si>
    <t>EP73</t>
  </si>
  <si>
    <t>EP74</t>
  </si>
  <si>
    <t>EP75</t>
  </si>
  <si>
    <t>EP76</t>
  </si>
  <si>
    <t>EP77</t>
  </si>
  <si>
    <t>EP78</t>
  </si>
  <si>
    <t>EP79</t>
  </si>
  <si>
    <t>EP80</t>
  </si>
  <si>
    <t>EP81</t>
  </si>
  <si>
    <t>EP82</t>
  </si>
  <si>
    <t>EP83</t>
  </si>
  <si>
    <t>EP84</t>
  </si>
  <si>
    <t>EP85</t>
  </si>
  <si>
    <t>EP86</t>
  </si>
  <si>
    <t>EP87</t>
  </si>
  <si>
    <t>EP88</t>
  </si>
  <si>
    <t>EP89</t>
  </si>
  <si>
    <t>EP90</t>
  </si>
  <si>
    <t>Livello progetto</t>
  </si>
  <si>
    <t>Partecipanti progetto</t>
  </si>
  <si>
    <t>1 Uno</t>
  </si>
  <si>
    <t>2 Da due a cinque</t>
  </si>
  <si>
    <t>3 Da sei a dieci</t>
  </si>
  <si>
    <t>4 Oltre 10</t>
  </si>
  <si>
    <t>Budget progetto</t>
  </si>
  <si>
    <t>1 Fino a 50.000 Euro</t>
  </si>
  <si>
    <t>2 Da 50.000 a 200.000 Euro</t>
  </si>
  <si>
    <t>3 Da 200.000 a 500.000 Euro</t>
  </si>
  <si>
    <t>4 Da 500.000 a 1.000.000 Euro</t>
  </si>
  <si>
    <t>Durata progetto</t>
  </si>
  <si>
    <t>1 Fino a 6 mesi</t>
  </si>
  <si>
    <t>2 Da 6 mesi a 1 anno</t>
  </si>
  <si>
    <t>3 Da 1 a 2 anni</t>
  </si>
  <si>
    <t>4 Da 2 a 5 anni</t>
  </si>
  <si>
    <t>5 Oltre 5 anni</t>
  </si>
  <si>
    <t>5 Da 1.000.000 a 5.000.000 Euro</t>
  </si>
  <si>
    <t>6 Oltre 5.000.000 Euro</t>
  </si>
  <si>
    <t>Ruolo progetto</t>
  </si>
  <si>
    <t>1 Membro del team di progetto</t>
  </si>
  <si>
    <t>2 Responsabile amministrativo del singolo partecipante</t>
  </si>
  <si>
    <t>3 Responsabile amministrativo dell'intero progetto</t>
  </si>
  <si>
    <t>4 Responsabile tecnico del singolo partecipante</t>
  </si>
  <si>
    <t>5 Responsabile tecnico dell'intero progetto</t>
  </si>
  <si>
    <t>6 Project Manager del singolo partecipante</t>
  </si>
  <si>
    <t>7 Project Manager dell'intero progetto</t>
  </si>
  <si>
    <t>2 Elementare</t>
  </si>
  <si>
    <t>5 Sufficiente</t>
  </si>
  <si>
    <t>7 Professionale</t>
  </si>
  <si>
    <t>9 Madrelingua equivalente</t>
  </si>
  <si>
    <t>3 Partnership nazionale</t>
  </si>
  <si>
    <t>4 Partnership internazionale</t>
  </si>
  <si>
    <t>2 Partnership locale</t>
  </si>
  <si>
    <t>1 Interno al datore di lavoro/cliente</t>
  </si>
  <si>
    <t>EP91</t>
  </si>
  <si>
    <t>EP92</t>
  </si>
  <si>
    <t>EP93</t>
  </si>
  <si>
    <t>EP94</t>
  </si>
  <si>
    <t>EP95</t>
  </si>
  <si>
    <t>EP96</t>
  </si>
  <si>
    <t>EP97</t>
  </si>
  <si>
    <t>EP98</t>
  </si>
  <si>
    <t>EP99</t>
  </si>
  <si>
    <t>EP100</t>
  </si>
  <si>
    <t>EP101</t>
  </si>
  <si>
    <t>EP102</t>
  </si>
  <si>
    <t>EP103</t>
  </si>
  <si>
    <t>EP104</t>
  </si>
  <si>
    <t>EP105</t>
  </si>
  <si>
    <t>EP106</t>
  </si>
  <si>
    <t>EP107</t>
  </si>
  <si>
    <t>EP108</t>
  </si>
  <si>
    <t>EP109</t>
  </si>
  <si>
    <t>EP110</t>
  </si>
  <si>
    <t>Pubblicazioni</t>
  </si>
  <si>
    <t>Anno</t>
  </si>
  <si>
    <t>1 Articolo su giornale o rivista non specialistica</t>
  </si>
  <si>
    <t>2 Articolo su rivista specialistica</t>
  </si>
  <si>
    <t>3 Volume collettivo</t>
  </si>
  <si>
    <t>4 Volume proprio</t>
  </si>
  <si>
    <t>Macro-area principale (MA1)</t>
  </si>
  <si>
    <t>Macro-area secondaria (MA2)</t>
  </si>
  <si>
    <t>MA1 / Sotto-area principale</t>
  </si>
  <si>
    <t>MA1 / Sotto-area secondaria</t>
  </si>
  <si>
    <t>MA2 / Sotto-area principale</t>
  </si>
  <si>
    <t>MA2 / Sotto-area secondaria</t>
  </si>
  <si>
    <r>
      <t xml:space="preserve">Per poter effettuare la scelta delle sotto-aree è necessario - </t>
    </r>
    <r>
      <rPr>
        <b/>
        <i/>
        <u/>
        <sz val="10"/>
        <color theme="1"/>
        <rFont val="Arial"/>
        <family val="2"/>
      </rPr>
      <t>prima</t>
    </r>
    <r>
      <rPr>
        <i/>
        <sz val="10"/>
        <color theme="1"/>
        <rFont val="Arial"/>
        <family val="2"/>
      </rPr>
      <t xml:space="preserve"> - selezionare la macro-area
Se si modifica la scelta relativa alla macro-area è necessario </t>
    </r>
    <r>
      <rPr>
        <b/>
        <i/>
        <u/>
        <sz val="10"/>
        <color theme="1"/>
        <rFont val="Arial"/>
        <family val="2"/>
      </rPr>
      <t>effettuare nuovamente</t>
    </r>
    <r>
      <rPr>
        <i/>
        <sz val="10"/>
        <color theme="1"/>
        <rFont val="Arial"/>
        <family val="2"/>
      </rPr>
      <t xml:space="preserve"> la scelta della/e sotto-area/e.</t>
    </r>
  </si>
  <si>
    <t>Dottorato in (DOT)</t>
  </si>
  <si>
    <t>Master in (MAS)</t>
  </si>
  <si>
    <t>Descrivere le esperienze professionali - fino a un massimo di dieci, anche non consecutive - rilevanti per dimostrare l'acquisizione delle competenze relative a tutti gli ambiti di candidatura selezionati al punto 3. Affinché la candidatura per la data macro-area selezionata sia ammissibile, dovrà risultare un'esperienza complessivamente pari o superiore a 5 anni, direttamente riferibile ad essa. Eventuali periodi di sovrapposizione saranno computati una sola volta per ciascuna macro-area rilevante.</t>
  </si>
  <si>
    <t>LAU1</t>
  </si>
  <si>
    <t>LAU2</t>
  </si>
  <si>
    <t>DOT</t>
  </si>
  <si>
    <t>MAS</t>
  </si>
  <si>
    <t>EP1</t>
  </si>
  <si>
    <t>EP2</t>
  </si>
  <si>
    <t>EP3</t>
  </si>
  <si>
    <t>EP4</t>
  </si>
  <si>
    <t>EP5</t>
  </si>
  <si>
    <t>EP6</t>
  </si>
  <si>
    <t>EP7</t>
  </si>
  <si>
    <t>EP8</t>
  </si>
  <si>
    <t>EP9</t>
  </si>
  <si>
    <t>Comune sede datore di lavoro</t>
  </si>
  <si>
    <t>Denominazione del datore di lavoro (EP1)</t>
  </si>
  <si>
    <t>Denominazione del datore di lavoro (EP2)</t>
  </si>
  <si>
    <t>Denominazione del datore di lavoro (EP3)</t>
  </si>
  <si>
    <t>Denominazione del datore di lavoro (EP4)</t>
  </si>
  <si>
    <t>Denominazione del datore di lavoro (EP5)</t>
  </si>
  <si>
    <t>Denominazione del datore di lavoro (EP6)</t>
  </si>
  <si>
    <t>Denominazione del datore di lavoro (EP7)</t>
  </si>
  <si>
    <t>Denominazione del datore di lavoro (EP8)</t>
  </si>
  <si>
    <t>Denominazione del datore di lavoro (EP9)</t>
  </si>
  <si>
    <t>Denominazione del datore di lavoro (EP10)</t>
  </si>
  <si>
    <t>Ente promotore</t>
  </si>
  <si>
    <t>Ambito</t>
  </si>
  <si>
    <t>Tematica</t>
  </si>
  <si>
    <t>Numero di progetti valutati</t>
  </si>
  <si>
    <t>Investimento medio del singolo progetto</t>
  </si>
  <si>
    <t>1 Regionale</t>
  </si>
  <si>
    <t>2 Nazionale</t>
  </si>
  <si>
    <t>3 Internazionale</t>
  </si>
  <si>
    <t>1 Innovazione e competitività</t>
  </si>
  <si>
    <t>Numero progetti</t>
  </si>
  <si>
    <t>1 Fino a 10</t>
  </si>
  <si>
    <t>2 Da 11 a 25</t>
  </si>
  <si>
    <t>3 Da 26 a 50</t>
  </si>
  <si>
    <t>4 Da 51 a 100</t>
  </si>
  <si>
    <t>5 Oltre 100</t>
  </si>
  <si>
    <t>EV01</t>
  </si>
  <si>
    <t>EV02</t>
  </si>
  <si>
    <t>EV03</t>
  </si>
  <si>
    <t>EV04</t>
  </si>
  <si>
    <t>EV05</t>
  </si>
  <si>
    <t>EV06</t>
  </si>
  <si>
    <t>EV07</t>
  </si>
  <si>
    <t>EV08</t>
  </si>
  <si>
    <t>EV09</t>
  </si>
  <si>
    <t>EV10</t>
  </si>
  <si>
    <t>EV11</t>
  </si>
  <si>
    <t>EV12</t>
  </si>
  <si>
    <t>EV13</t>
  </si>
  <si>
    <t>EV14</t>
  </si>
  <si>
    <t>EV15</t>
  </si>
  <si>
    <t>EV16</t>
  </si>
  <si>
    <t>EV17</t>
  </si>
  <si>
    <t>EV18</t>
  </si>
  <si>
    <t>EV19</t>
  </si>
  <si>
    <t>EV20</t>
  </si>
  <si>
    <t>EV21</t>
  </si>
  <si>
    <t>EV22</t>
  </si>
  <si>
    <t>EV23</t>
  </si>
  <si>
    <t>EV24</t>
  </si>
  <si>
    <t>Tipo laurea</t>
  </si>
  <si>
    <t>Laurea in (LAU1)</t>
  </si>
  <si>
    <t>Laurea in (LAU2)</t>
  </si>
  <si>
    <r>
      <t xml:space="preserve">Motivazioni </t>
    </r>
    <r>
      <rPr>
        <b/>
        <i/>
        <sz val="10"/>
        <color theme="1"/>
        <rFont val="Arial"/>
        <family val="2"/>
      </rPr>
      <t>cursus studiorum</t>
    </r>
  </si>
  <si>
    <t>Motivazioni esperienze professionali</t>
  </si>
  <si>
    <r>
      <t xml:space="preserve">Motivare come il </t>
    </r>
    <r>
      <rPr>
        <sz val="10"/>
        <color theme="1"/>
        <rFont val="Arial"/>
        <family val="2"/>
      </rPr>
      <t>cursus studiorum</t>
    </r>
    <r>
      <rPr>
        <i/>
        <sz val="10"/>
        <color theme="1"/>
        <rFont val="Arial"/>
        <family val="2"/>
      </rPr>
      <t>, complessivamente descritto nella relativa scheda, dimostri l'acquisizione delle competenze necessarie per sostenere la propria candidatura in relazione alla macro-area principale sopra riportata e alla/e relativa/e sotto-area/e. Fare riferimento alle specifiche esperienze descritte, richiamandole con la relativa sigla, come sopra dettagliato.</t>
    </r>
  </si>
  <si>
    <t>MO01</t>
  </si>
  <si>
    <t>MO02</t>
  </si>
  <si>
    <t>MO03</t>
  </si>
  <si>
    <t>MO04</t>
  </si>
  <si>
    <t>MO05</t>
  </si>
  <si>
    <t>MO06</t>
  </si>
  <si>
    <t>MO07</t>
  </si>
  <si>
    <t>MO08</t>
  </si>
  <si>
    <t>MO14</t>
  </si>
  <si>
    <t>MO15</t>
  </si>
  <si>
    <t>MO16</t>
  </si>
  <si>
    <t>MO17</t>
  </si>
  <si>
    <t>MO18</t>
  </si>
  <si>
    <t>MO19</t>
  </si>
  <si>
    <t>MO20</t>
  </si>
  <si>
    <t>MO21</t>
  </si>
  <si>
    <t>MO22</t>
  </si>
  <si>
    <t>MO23</t>
  </si>
  <si>
    <t>MO24</t>
  </si>
  <si>
    <t>MO30</t>
  </si>
  <si>
    <t>MO31</t>
  </si>
  <si>
    <t>MO32</t>
  </si>
  <si>
    <t>MO33</t>
  </si>
  <si>
    <t>MO34</t>
  </si>
  <si>
    <t>MO35</t>
  </si>
  <si>
    <t>MO36</t>
  </si>
  <si>
    <t>MO37</t>
  </si>
  <si>
    <t>MO38</t>
  </si>
  <si>
    <t>MO44</t>
  </si>
  <si>
    <t>MO45</t>
  </si>
  <si>
    <t>MO46</t>
  </si>
  <si>
    <t>MO47</t>
  </si>
  <si>
    <t>MO48</t>
  </si>
  <si>
    <t>MO49</t>
  </si>
  <si>
    <t>MO50</t>
  </si>
  <si>
    <t>MO51</t>
  </si>
  <si>
    <t>MO52</t>
  </si>
  <si>
    <t>MO53</t>
  </si>
  <si>
    <t>MO54</t>
  </si>
  <si>
    <t>MO60</t>
  </si>
  <si>
    <t>AN37</t>
  </si>
  <si>
    <t>AN38</t>
  </si>
  <si>
    <t>MA1 / Sotto-area terziaria</t>
  </si>
  <si>
    <t>MA2 / Sotto-area terziaria</t>
  </si>
  <si>
    <t>Macro-aree</t>
  </si>
  <si>
    <t>Sotto-aree</t>
  </si>
  <si>
    <t>Descrivere un massimo di tre pregresse esperienze di valutazione tecnica di progetti presentati in esito a bandi pubblici (regionali, nazionali o internazionali).</t>
  </si>
  <si>
    <t>11. MOTIVAZIONI PER LA MACRO-AREA PRINCIPALE</t>
  </si>
  <si>
    <t>12. MOTIVAZIONI PER LA MACRO-AREA SECONDARIA</t>
  </si>
  <si>
    <t>Motivare come le esperienze professionali e le eventuali pubblicazioni, complessivamente descritte nella relativa scheda, dimostrino l'acquisizione delle competenze necessarie per sostenere la propria candidatura in relazione alla macro-area principale sopra riportata e alla/e relativa/e sotto-area/e. Fare riferimento alle specifiche esperienze descritte, richiamandole con la relativa sigla, come sopra dettagliato.</t>
  </si>
  <si>
    <r>
      <t xml:space="preserve">Motivare come il </t>
    </r>
    <r>
      <rPr>
        <sz val="10"/>
        <color theme="1"/>
        <rFont val="Arial"/>
        <family val="2"/>
      </rPr>
      <t>cursus studiorum</t>
    </r>
    <r>
      <rPr>
        <i/>
        <sz val="10"/>
        <color theme="1"/>
        <rFont val="Arial"/>
        <family val="2"/>
      </rPr>
      <t>, complessivamente descritto nella relativa scheda, dimostri l'acquisizione delle competenze necessarie per sostenere la propria candidatura in relazione alla macro-area secondaria eventualmente sopra riportata e alla/e relativa/e sotto-area/e. Fare riferimento alle specifiche esperienze descritte, richiamandole con la relativa sigla, come sopra dettagliato.
Qualora la macro-area secondaria coindida con quella principale non è necessario compilare il box sottostante.</t>
    </r>
  </si>
  <si>
    <t>Motivare come le esperienze professionali, i progetti e le pubblicazioni, complessivamente descritte nella relativa scheda, dimostrino l'acquisizione delle competenze necessarie per sostenere la propria candidatura in relazione alla macro-area secondaria eventualmente sopra riportata e alla/e relativa/e sotto-area/e. Fare riferimento alle specifiche esperienze descritte, richiamandole con la relativa sigla, come sopra dettagliato.
Qualora la macro-area secondaria coindida con quella principale non è necessario compilare il box sottostante.</t>
  </si>
  <si>
    <t>Ambito di attività</t>
  </si>
  <si>
    <t>Pubblico/Privato</t>
  </si>
  <si>
    <t>Privato</t>
  </si>
  <si>
    <t>Pubblico</t>
  </si>
  <si>
    <t>Riferibile a</t>
  </si>
  <si>
    <t>Riferimento</t>
  </si>
  <si>
    <t>Entrambe</t>
  </si>
  <si>
    <r>
      <t xml:space="preserve">Data inizio collaborazione </t>
    </r>
    <r>
      <rPr>
        <b/>
        <i/>
        <sz val="10"/>
        <color theme="1"/>
        <rFont val="Arial"/>
        <family val="2"/>
      </rPr>
      <t>(gg/mm/aaaa)</t>
    </r>
  </si>
  <si>
    <r>
      <t xml:space="preserve">Data fine collaborazione </t>
    </r>
    <r>
      <rPr>
        <b/>
        <i/>
        <sz val="10"/>
        <color theme="1"/>
        <rFont val="Arial"/>
        <family val="2"/>
      </rPr>
      <t>(gg/mm/aaaa)</t>
    </r>
  </si>
  <si>
    <t>Misura specifica (BP1)</t>
  </si>
  <si>
    <t>Misura specifica (BP2)</t>
  </si>
  <si>
    <t>Misura specifica (BP3)</t>
  </si>
  <si>
    <t>Provincia di nascita</t>
  </si>
  <si>
    <t>Data di nascita</t>
  </si>
  <si>
    <t>Provincia di residenza</t>
  </si>
  <si>
    <t>Provincia di domicilio</t>
  </si>
  <si>
    <t>Laurea di primo livello in (LAU1.1)</t>
  </si>
  <si>
    <t>Laurea di primo livello in (LAU2.1)</t>
  </si>
  <si>
    <t>LAU1.1 / Conseguita nel</t>
  </si>
  <si>
    <t>LAU1.1 / Presso</t>
  </si>
  <si>
    <t>LAU1.1 / Titolo della tesi</t>
  </si>
  <si>
    <t>LAU2 / Tipo laurea</t>
  </si>
  <si>
    <t>LAU1 / Tipo laurea</t>
  </si>
  <si>
    <t>LAU1 / Conseguita nel</t>
  </si>
  <si>
    <t>LAU1 / Presso</t>
  </si>
  <si>
    <t>LAU1 / Titolo della tesi</t>
  </si>
  <si>
    <t>LAU1 / Voto conseguito</t>
  </si>
  <si>
    <t>LAU2 / Conseguita nel</t>
  </si>
  <si>
    <t>LAU2 / Presso</t>
  </si>
  <si>
    <t>LAU2 / Titolo della tesi</t>
  </si>
  <si>
    <t>LAU2 / Voto conseguito</t>
  </si>
  <si>
    <t>LAU2.1 / Conseguita nel</t>
  </si>
  <si>
    <t>LAU2.1 / Presso</t>
  </si>
  <si>
    <t>LAU2.1 / Titolo della tesi</t>
  </si>
  <si>
    <t>DOT / Conseguito nel</t>
  </si>
  <si>
    <t>DOT / Presso</t>
  </si>
  <si>
    <t>DOT / Titolo della tesi</t>
  </si>
  <si>
    <t>DOT / Voto conseguito</t>
  </si>
  <si>
    <t>MAS / Conseguito nel</t>
  </si>
  <si>
    <t>MAS / Presso</t>
  </si>
  <si>
    <t>MAS / Titolo della tesi</t>
  </si>
  <si>
    <t>MAS / Voto conseguito</t>
  </si>
  <si>
    <t>MA1 / Motivazioni esperienze professionali</t>
  </si>
  <si>
    <t>MA2 / Motivazioni esperienze professionali</t>
  </si>
  <si>
    <t>EP1 / Data inizio collaborazione</t>
  </si>
  <si>
    <t>EP1 / Data fine collaborazione</t>
  </si>
  <si>
    <t>EP1 / Comune sede datore di lavoro</t>
  </si>
  <si>
    <t>EP1 / Provincia sede datore di lavoro</t>
  </si>
  <si>
    <t>EP1 / Tipo e dimensione</t>
  </si>
  <si>
    <t>EP1 / Settore di attività</t>
  </si>
  <si>
    <t>EP1 / Ambito di attività</t>
  </si>
  <si>
    <t>EP1 / Riferibile a</t>
  </si>
  <si>
    <t>EP1 / Descrizione delle attività svolte</t>
  </si>
  <si>
    <t>EP1 / Principali responsabilità</t>
  </si>
  <si>
    <t>EP2 / Data inizio collaborazione</t>
  </si>
  <si>
    <t>EP2 / Data fine collaborazione</t>
  </si>
  <si>
    <t>EP2 / Comune sede datore di lavoro</t>
  </si>
  <si>
    <t>EP2 / Provincia sede datore di lavoro</t>
  </si>
  <si>
    <t>EP2 / Tipo e dimensione</t>
  </si>
  <si>
    <t>EP2 / Settore di attività</t>
  </si>
  <si>
    <t>EP2 / Ambito di attività</t>
  </si>
  <si>
    <t>EP2 / Riferibile a</t>
  </si>
  <si>
    <t>EP2 / Descrizione delle attività svolte</t>
  </si>
  <si>
    <t>EP2 / Principali responsabilità</t>
  </si>
  <si>
    <t>EP3 / Data inizio collaborazione</t>
  </si>
  <si>
    <t>EP3 / Data fine collaborazione</t>
  </si>
  <si>
    <t>EP3 / Comune sede datore di lavoro</t>
  </si>
  <si>
    <t>EP3 / Provincia sede datore di lavoro</t>
  </si>
  <si>
    <t>EP3 / Tipo e dimensione</t>
  </si>
  <si>
    <t>EP3 / Settore di attività</t>
  </si>
  <si>
    <t>EP3 / Ambito di attività</t>
  </si>
  <si>
    <t>EP3 / Riferibile a</t>
  </si>
  <si>
    <t>EP3 / Descrizione delle attività svolte</t>
  </si>
  <si>
    <t>EP3 / Principali responsabilità</t>
  </si>
  <si>
    <r>
      <t xml:space="preserve">Provincia sede datore di lavoro </t>
    </r>
    <r>
      <rPr>
        <b/>
        <i/>
        <sz val="10"/>
        <color theme="1"/>
        <rFont val="Arial"/>
        <family val="2"/>
      </rPr>
      <t>(sigla)</t>
    </r>
  </si>
  <si>
    <t>EP4 / Data inizio collaborazione</t>
  </si>
  <si>
    <t>EP4 / Data fine collaborazione</t>
  </si>
  <si>
    <t>EP4 / Comune sede datore di lavoro</t>
  </si>
  <si>
    <t>EP4 / Provincia sede datore di lavoro</t>
  </si>
  <si>
    <t>EP4 / Tipo e dimensione</t>
  </si>
  <si>
    <t>EP4 / Settore di attività</t>
  </si>
  <si>
    <t>EP4 / Ambito di attività</t>
  </si>
  <si>
    <t>EP4 / Riferibile a</t>
  </si>
  <si>
    <t>EP4 / Descrizione delle attività svolte</t>
  </si>
  <si>
    <t>EP4 / Principali responsabilità</t>
  </si>
  <si>
    <t>EP5 / Data inizio collaborazione</t>
  </si>
  <si>
    <t>EP5 / Data fine collaborazione</t>
  </si>
  <si>
    <t>EP5 / Comune sede datore di lavoro</t>
  </si>
  <si>
    <t>EP5 / Provincia sede datore di lavoro</t>
  </si>
  <si>
    <t>EP5 / Tipo e dimensione</t>
  </si>
  <si>
    <t>EP5 / Settore di attività</t>
  </si>
  <si>
    <t>EP5 / Ambito di attività</t>
  </si>
  <si>
    <t>EP5 / Riferibile a</t>
  </si>
  <si>
    <t>EP5 / Descrizione delle attività svolte</t>
  </si>
  <si>
    <t>EP5 / Principali responsabilità</t>
  </si>
  <si>
    <t>EP6 / Data inizio collaborazione</t>
  </si>
  <si>
    <t>EP6 / Data fine collaborazione</t>
  </si>
  <si>
    <t>EP6 / Comune sede datore di lavoro</t>
  </si>
  <si>
    <t>EP6 / Provincia sede datore di lavoro</t>
  </si>
  <si>
    <t>EP6 / Tipo e dimensione</t>
  </si>
  <si>
    <t>EP6 / Settore di attività</t>
  </si>
  <si>
    <t>EP6 / Ambito di attività</t>
  </si>
  <si>
    <t>EP6 / Riferibile a</t>
  </si>
  <si>
    <t>EP6 / Descrizione delle attività svolte</t>
  </si>
  <si>
    <t>EP6 / Principali responsabilità</t>
  </si>
  <si>
    <t>EP7 / Data inizio collaborazione</t>
  </si>
  <si>
    <t>EP7 / Data fine collaborazione</t>
  </si>
  <si>
    <t>EP7 / Comune sede datore di lavoro</t>
  </si>
  <si>
    <t>EP7 / Provincia sede datore di lavoro</t>
  </si>
  <si>
    <t>EP7 / Tipo e dimensione</t>
  </si>
  <si>
    <t>EP7 / Settore di attività</t>
  </si>
  <si>
    <t>EP7 / Ambito di attività</t>
  </si>
  <si>
    <t>EP7 / Riferibile a</t>
  </si>
  <si>
    <t>EP7 / Descrizione delle attività svolte</t>
  </si>
  <si>
    <t>EP7 / Principali responsabilità</t>
  </si>
  <si>
    <t>EP8 / Data inizio collaborazione</t>
  </si>
  <si>
    <t>EP8 / Data fine collaborazione</t>
  </si>
  <si>
    <t>EP8 / Comune sede datore di lavoro</t>
  </si>
  <si>
    <t>EP8 / Provincia sede datore di lavoro</t>
  </si>
  <si>
    <t>EP8 / Tipo e dimensione</t>
  </si>
  <si>
    <t>EP8 / Settore di attività</t>
  </si>
  <si>
    <t>EP8 / Ambito di attività</t>
  </si>
  <si>
    <t>EP8 / Riferibile a</t>
  </si>
  <si>
    <t>EP8 / Descrizione delle attività svolte</t>
  </si>
  <si>
    <t>EP8 / Principali responsabilità</t>
  </si>
  <si>
    <t>EP9 / Data inizio collaborazione</t>
  </si>
  <si>
    <t>EP9 / Data fine collaborazione</t>
  </si>
  <si>
    <t>EP9 / Comune sede datore di lavoro</t>
  </si>
  <si>
    <t>EP9 / Provincia sede datore di lavoro</t>
  </si>
  <si>
    <t>EP9 / Tipo e dimensione</t>
  </si>
  <si>
    <t>EP9 / Settore di attività</t>
  </si>
  <si>
    <t>EP9 / Ambito di attività</t>
  </si>
  <si>
    <t>EP9 / Riferibile a</t>
  </si>
  <si>
    <t>EP9 / Descrizione delle attività svolte</t>
  </si>
  <si>
    <t>EP9 / Principali responsabilità</t>
  </si>
  <si>
    <t>EP10 / Data inizio collaborazione</t>
  </si>
  <si>
    <t>EP10 / Data fine collaborazione</t>
  </si>
  <si>
    <t>EP10 / Comune sede datore di lavoro</t>
  </si>
  <si>
    <t>EP10 / Provincia sede datore di lavoro</t>
  </si>
  <si>
    <t>EP10 / Tipo e dimensione</t>
  </si>
  <si>
    <t>EP10 / Settore di attività</t>
  </si>
  <si>
    <t>EP10 / Ambito di attività</t>
  </si>
  <si>
    <t>EP10 / Riferibile a</t>
  </si>
  <si>
    <t>EP10 / Descrizione delle attività svolte</t>
  </si>
  <si>
    <t>EP10 / Principali responsabilità</t>
  </si>
  <si>
    <t>BP1 / Ente promotore</t>
  </si>
  <si>
    <t>BP1 / Ambito</t>
  </si>
  <si>
    <t>BP1 / Tematica</t>
  </si>
  <si>
    <t>BP1 / Descrizione della misura specifica</t>
  </si>
  <si>
    <t>BP1 / Anno</t>
  </si>
  <si>
    <t>BP1 / Numero di progetti valutati</t>
  </si>
  <si>
    <t>BP1 / Investimento medio del singolo progetto</t>
  </si>
  <si>
    <t>BP2 / Ente promotore</t>
  </si>
  <si>
    <t>BP2 / Ambito</t>
  </si>
  <si>
    <t>BP2 / Tematica</t>
  </si>
  <si>
    <t>BP2 / Descrizione della misura specifica</t>
  </si>
  <si>
    <t>BP2 / Anno</t>
  </si>
  <si>
    <t>BP2 / Numero di progetti valutati</t>
  </si>
  <si>
    <t>BP2 / Investimento medio del singolo progetto</t>
  </si>
  <si>
    <t>BP3 / Ente promotore</t>
  </si>
  <si>
    <t>BP3 / Ambito</t>
  </si>
  <si>
    <t>BP3 / Tematica</t>
  </si>
  <si>
    <t>BP3 / Descrizione della misura specifica</t>
  </si>
  <si>
    <t>BP3 / Anno</t>
  </si>
  <si>
    <t>BP3 / Numero di progetti valutati</t>
  </si>
  <si>
    <t>BP3 / Investimento medio del singolo progetto</t>
  </si>
  <si>
    <t>MA1 / Motivazioni cursus studiorum</t>
  </si>
  <si>
    <t>MA2 / Motivazioni cursus studiorum</t>
  </si>
  <si>
    <t>AG4 Alimenti ad alta efficienza nutrizionale</t>
  </si>
  <si>
    <t>CV1 Processi catalitici sostenibili per applicazioni industriali (chimica sostenibile)</t>
  </si>
  <si>
    <t>CV2 Creazione di bioraffinerie per la produzione integrata di prodotti a valore aggiunto da colture no food e da biomasse di scarto (bioeconomia)</t>
  </si>
  <si>
    <t>CV3 Bioeconomia del futuro</t>
  </si>
  <si>
    <t>ICC5 Esperienze coinvolgenti, sicure e partecipative dei contenuti digitali</t>
  </si>
  <si>
    <t>COMPETITIVITÀ_IMPRESE</t>
  </si>
  <si>
    <t>gg/mm/aaaa</t>
  </si>
  <si>
    <t>CI2 Internazionalizzazione d’impresa</t>
  </si>
  <si>
    <t>7. ESPERIENZE PROFESSIONALI</t>
  </si>
  <si>
    <t>8. ESPERIENZE DI VALUTAZIONE</t>
  </si>
  <si>
    <t>CI1 Creazione e avvio d'impresa</t>
  </si>
  <si>
    <t>CI4 Ristrutturazione, riconversione, discontinuità aziendale (re-start-up)</t>
  </si>
  <si>
    <t>CI3 Innovazione di prodotto/servizio, strategica ed organizzativa</t>
  </si>
  <si>
    <t>CI5 Innovazione sociale</t>
  </si>
  <si>
    <t>TDC1 Intelligenza artificiale</t>
  </si>
  <si>
    <t>TDC2 Difesa cibernetica e sicurezza informatica</t>
  </si>
  <si>
    <t>TDC3 Infrastrutture e piattaforme digitali</t>
  </si>
  <si>
    <t>TECNOLOGIE_DIGITALI_E_CIBERNETICHE</t>
  </si>
  <si>
    <t>N. Partita IVA</t>
  </si>
  <si>
    <t>Denominazione partita IVA</t>
  </si>
  <si>
    <t>Bando / Misura specifica (BP1)</t>
  </si>
  <si>
    <t>Descrizione del Bando / Misura specifica</t>
  </si>
  <si>
    <t>Bando / Misura specifica (BP2)</t>
  </si>
  <si>
    <t>Bando / Misura specifica (BP3)</t>
  </si>
  <si>
    <t>2 Ricerca industriale e sviluppo sperimentale</t>
  </si>
  <si>
    <t>CINZIA</t>
  </si>
  <si>
    <t>DONALISIO</t>
  </si>
  <si>
    <t>08724120962</t>
  </si>
  <si>
    <t>INNOVATION &amp; GOVERNANCE</t>
  </si>
  <si>
    <t>ITALIANO</t>
  </si>
  <si>
    <t>INGLESE</t>
  </si>
  <si>
    <t>TEDESCO</t>
  </si>
  <si>
    <t>INFORMATICA</t>
  </si>
  <si>
    <t>UNIVERSITA' DI PISA</t>
  </si>
  <si>
    <t>110/110 E LODE</t>
  </si>
  <si>
    <t>1984</t>
  </si>
  <si>
    <t xml:space="preserve">Visiting student presso la Stanford Business &amp; Economics School: studio di applicazione di tecniche di Intelligenza Artificiale per il sistema Finanziario e il mondo della Pubblica Amministrazione. Rientrata in Italia ho proseguito come project manager su numerosi progetti di sviluppo in ambito intelligenza artificiale, spesso realizzati insieme all’Universita’ di Stanford, finalizzati allo sviluppo di Sistemi Esperti per Banche e Assicurazioni. Supporto marketing e BD su mercati EMEA e North America.
</t>
  </si>
  <si>
    <t>Ricercatore scientifico, Project Manager, Responsabile Marketing e Business Development.</t>
  </si>
  <si>
    <t>OLIVETTI S.P.A.</t>
  </si>
  <si>
    <t>STANFORD (US), IVREA</t>
  </si>
  <si>
    <t>US-CA, TO</t>
  </si>
  <si>
    <t>INFORMATION TECHNOLOGY</t>
  </si>
  <si>
    <t>APPLICAZIONE DI TECNICHE DI INTELLIGENZA ARTIFICIALE IN AMBITO OFFICE AUTOMATION</t>
  </si>
  <si>
    <t>ERICSSON TELECOMUNICAZIONI S.P.A.</t>
  </si>
  <si>
    <t>MILANO, ROMA</t>
  </si>
  <si>
    <t>MI, RM</t>
  </si>
  <si>
    <t>Information &amp; Communication Technology</t>
  </si>
  <si>
    <t>Direttore Marketing e Pianificazione Strategica</t>
  </si>
  <si>
    <t>Regione Sardegna</t>
  </si>
  <si>
    <t>Programmazione Unitaria 2007-2013 – P.O. FESR 2007 -2013</t>
  </si>
  <si>
    <t>2014</t>
  </si>
  <si>
    <t>Interventi a sostegno della competitività e dell’innovazione, ai sensi della D.G.R. n. 33/41
dell’8.08.2013 – Pacchetti Integrati di Agevolazione “Industria, Artigianato e Servizi”</t>
  </si>
  <si>
    <t>SIA S.P.A.</t>
  </si>
  <si>
    <t>Milano</t>
  </si>
  <si>
    <t>MI</t>
  </si>
  <si>
    <t>Servizi ICT</t>
  </si>
  <si>
    <t>Direttore Strategie, Comunicazione e Pianificazione Strategica</t>
  </si>
  <si>
    <t>THESIA S.P.A. (Gruppo SIA)</t>
  </si>
  <si>
    <t>Presidente e Amministratore Delegato</t>
  </si>
  <si>
    <t>01/01/2006</t>
  </si>
  <si>
    <t xml:space="preserve">A riporto diretto dell’amministratore delegato del Gruppo SIA con delega sulle attività di sviluppo strategico, merge &amp; acquisition, sviluppo del business nazionale ed internazionale. Gestione dei rapporti con i grandi clienti (Banche), la Pubblica Amministrazione e con gli enti istituzionali di riferimento (Banca d'Italia in primis).
Responsabile del piano di comunicazione verso il mercato e gli investitori Istituzionali.
</t>
  </si>
  <si>
    <t>Direttore Strategie</t>
  </si>
  <si>
    <t>01/01/2013</t>
  </si>
  <si>
    <t>In corso</t>
  </si>
  <si>
    <t>GOVERNANCE ADVISORY S.R.L.</t>
  </si>
  <si>
    <t>Servizi consulenza strategica</t>
  </si>
  <si>
    <t>Servizi di consulenza strategica / tecnologica</t>
  </si>
  <si>
    <t>01/09/2018</t>
  </si>
  <si>
    <t>CAREL S.P.A.</t>
  </si>
  <si>
    <t>Brugine</t>
  </si>
  <si>
    <t>PD</t>
  </si>
  <si>
    <t>Sistemi di controllo industriale</t>
  </si>
  <si>
    <t>Fondatore e amministratore unico</t>
  </si>
  <si>
    <t>Sviluppo e attuazione di piani di posizionamento competitivo. Analisi della concorrenza. Valutazione e supporto business plan sia per start-up che per aziende in fase di riorganizzazione, riposizionamento e M&amp;A. Politiche di internazionalizzazione. Focus su convergenza fra temi di governance societaria e innovazione tecnologica. Processi di digitalizzazione, sicurezza, e adozione di tecnologie avanzate quali BigData, Advanced Analytics, Machine Learning ed altre sempre riconducibili al tema dell'intelligenza artificiale. Mercati di riferimento; Industry4.0, IoT, SmartCity.</t>
  </si>
  <si>
    <t>In Olivetti (EP1) ebbi modo di iniziare ad applicare le mie competenze tecniche allo sviluppo di soluzioni avanzate su diversi mercati che ne intendevano fare strumento di competitività del loro business. Cito in particolare l'esperienza in ambito finanziario relativa alla valutazione dei rischi di credito maturata presso alcune fra le principali banche dell'epoca. In quel periodo collaboravo stabilmente con alcuni periodici di settore fra cui ZeroUno e InformaticaOggi, su cui pubblicai diversi articoli. Successivamente procedetti in questo ambito in un altra azienda che faceva della tecnologia il suo assoluto strumento di competizione ed innovazione (EP2). In quel contesto ebbi modo di interloquire frequentemente con istituzioni ed enti regolatori, nonchè di valutare congiuntamente con i principali clienti (TIM in primis) le ricadute in termini organizzativi e finanziari di nuovi servizi/tecnologie (es. lancio dei servizi Internet su mercati consumer ed enterprise). Le esperienze successive (EP3 ed EP5) mi permisero di approfondire l'esperienza in ambito finanziario anche internazionale, pianificando e supportando l'ingresso della società ad esempio in Svezia ed in Romania. In tale ambito è riconducile anche l'esperienza Thesia (EP4), una operazione di re-start-up a valle di una acquisizione di cui ebbi la totale responsabilità. Le attività successive (EP6 ed EP7) mi hanno visto nel ruolo di imprenditore focalizzato nell'erogazione di servizi consulenziali sulle tematiche di cui sopra. Nel caso EP6 principalmente a favore dei CdA di importanti istituti bancari, ad esempio sulla valutazione delle competenze dei consiglieri, sui relativi piani di gap-filling. In EP7  invece su PMI innovative su piani di innovazione digitale, di riposizionamento competitivo ed internazionalizzazione. In EP8 ho avuto modo di contribuire al processo di quotazione in Borsa Milano e quindi dell'evoluzione sui diversi mercati esteri.</t>
  </si>
  <si>
    <t xml:space="preserve">Analisi della concorrenza. Definizione del piano di posizionamento competitivo. Implementazione delle politiche di comunicazione esterna in accordo alle corporate policy. Interfacciamento presso le pubbliche istituzioni, principalmente Ministero delle Comunicazioni e Fondazione Bordoni. Risposta a bandi pubblici e manifestazioni d'interesse, sia direttamente che a supporto dei principali clienti (soprattutto operatori radiomobili licenziati, es TIM, 3, Wind). Lancio delle fonia avanzata (rete intelligente) e dei primi servizi dati radiomobili.
</t>
  </si>
  <si>
    <t xml:space="preserve">A riporto diretto dell’amministratore delegato, responsabile delle attività di business development, marketing, pianificazione strategica, ricerca &amp; sviluppo e comunicazione. Definizione del piano strategico e del processo di budget della Società. Definizione della strategia della società in tema di digitalizzazione, pagamenti elettronici, carte e infrastrutture di pagamento ed automazione interbancaria.
</t>
  </si>
  <si>
    <t xml:space="preserve">Re-start-up della societa’ a valle dell'acquisizione del suo controllo da parte di SIA e sua integrazione nel gruppo. Posizionamento competitivo della società sul mercato. Definizione della strategia d'offerta e commerciale.  Gestione dei rapporti con i principali partner tecnologici. Sviluppo del mercato dei servizi di consulenza in ambito tecnologico / finanziario per Imprese e Pubblica Amministrazione. 
</t>
  </si>
  <si>
    <t>01/01/2001</t>
  </si>
  <si>
    <t>15/12/2003</t>
  </si>
  <si>
    <t>01/01/2014</t>
  </si>
  <si>
    <t xml:space="preserve">Servizi di supporto ai consigli di ammiistrazione di società finanziarie e/o quotate per lo sviluppo di strategie e politiche di Corporate Governance. Gestione dei processi di autovalutazione dei Board, analisi dei relativi risultati, identificazione delle aree di miglioramento  in termini di composizione e funzionamento, piani di formazione, revisione dei comitati endoconsigliari. </t>
  </si>
  <si>
    <t>Socio fondatore e Managing Partner</t>
  </si>
  <si>
    <t xml:space="preserve">Consigliere indipendente, presidente dei comitati nomine e remunerazioni, membro dei comitati rischi e parti correlate. </t>
  </si>
  <si>
    <t xml:space="preserve">Membro del consiglio d'amministrazione. Supporto a: definizione delle politiche retributive e di trattamento del personale, preparazione e gestione del processo di quotazione alla borsa di Milano (segmento Star), revisione delle politiche concernenti prevenzione e recovery dei principali rischi aziendali, monitoraggio dell'andamento economico/finanziario, definizione delle strategie aziendali, processo di internazionalizzazione, valutazione e definizione di acquisizioni societarie e joint ventures. </t>
  </si>
  <si>
    <t>La laurea in informatica (LAU1) conseguita con il massimo dei voti presso l'università di Pisa (la prima in Italia a offrire tale specializzazione) di ha dotato di una solida base tecnica sulle principali tecnologie, sia a livello teorico che implementativo. Nel corso dei miei studi, terminati con una tesi sull'applicazione di tecniche di intelligenza artificiale in ambito office automation, ho approfondito la conoscenza dei principali sistemi operativi (es. DOS, Unix, VMS etc...), di numerose tecniche e linguaggi di programmazione (sia di basso che di alto livello fra cui ad esempio C e LISP), delle principali tecnologie di rete sia in ambito locale che geografico (cablate e wireless) nonchè di trattamento e gestione di basi dati. Nello specifico reputo che la mia esperienza in fatto di intelligenza artificiale sia tuttora assolutamente rilevante; teoria e pratica sono ancora sostanzialmente basate su quanto ebbi modo di studiare e applicare nella succesive esperienze, in primis quella presso Stanford in California. Da allora ciò che ha permesso e tanto più permetterà lo sviluppo massivo di applicazioni digitali avanzate è la capacità elaborativa dei processori (cresciuta a dismisura in accordo alla legge di Moore), le tecnologie abilitanti il BigData, la pervasività e la banda offerta da Internet, e la grande diffusione di smartphone; tutte tecnologie di cui ho seguito da vicino lo sviluppo e su cui il mio cursus studiorum mi ha fornito solide basi sia teoriche che pratiche.</t>
  </si>
  <si>
    <t>In Olivetti (EP1) ebbi modo di approfondire (grazie all'eserienza a Stanford) ed applicare le competenze derivanti dai miei studi informatici a diversi ambiti. In particolare partecipai a numerosi progetti basati su tecniche di AI sviluppando alcuni fra i più avanzati sistemi esperti in quel momento, come quelli finalizzati alla valutazione del rischio di credito per il Banco di Napoli o all'ottimizzazione delle attività cantieristiche navali per Fincantieri, gestendone anche gli economics. In Ericsson (EP2) approfondii i temi relativi alle reti di nuova generazione, gestendoad esempio l'introduzione sul mercato dei servizi di rete intelligente. Nello stesso periodo, grazie all'avvento delle prime tecnologie radiomobili a pacchetto (GPRS prima e UMTS poi), seguii il lancio di diverse soluzioni di mobile internet sia per il mercato consumer che per quello enterprise. Sul fronte delle reti cablate seguii alcuni progetti di infrastruttura a fibra ottica, principalmente per conto di Telecom Italia e Wind/Infostrada. Nel tempo ho continuato a seguire le evoluzioni di tutte quelle tecnologie e dei modelli di business su di esse basati. Nell'insieme posso quindi affermare di avere una profonda conoscenza di tutte le tematiche che stanno alla base dei processi di digitalizzazione attuale, ivi comprendendo il Cloud computing,  le nuove architetture di rete 5G (network slicing), la gestione di grandi basi dati distribuite su cloud pubblico/privato/ibrido su tecnologie anche NoSQL, l' Internet of Things (IoT), gli strumenti di analisi e prevenzione degli attacchi informatici. In EP7 tutti i temi di cui sopra sono stati alla base dello sviluppo e gestione di piani di innovazione, riposizionamento ed internazionalizzazione. In tale ambito ho collaborato a valutare il business case relativo a nuovi investimenti (ad esempio in ambito energie rinnovabili), a definire e completare acquisizioni di società e rami d'azienda, e a partecipare a progetti finanziati.</t>
  </si>
  <si>
    <t>31/12/2003</t>
  </si>
  <si>
    <t>31/12/2010</t>
  </si>
  <si>
    <t>Nel corso dei miei studi in informatica (LAU1) ho avuto l'occasione di acquisire competenza specifica su tutte le tecnologie informatiche tuttora alla base delle principali soluzioni adottate da Aziende e Pubbliche Amministrazioni, e allo stesso tempo approcciare temi allora di frontiera, primo fra tutti quello dell'intelligenza artificiale. Gli studi successivi alla laurea svolti come visiting student presso la Stanford Business &amp; Economics School mi permisero di approfondirne l'applicazione e gli impatti, non solo tecnici ma anche di business e di governance, in ambito aziendale. Nel loro complesso e nel loro successivo continuo approfondimento queste competenze mi sono state riconosciute con successo come nell'approccio all'innovazione nel suo senso più ampio, nel coniugare quindi evoluzione tecnologica, processi di business, competitività e governance aziendale, senza sottovalutarne le possibili criticità ad esempio in fatto di sicurezza e privacy. Altre competenze non strettamente tecniche risultato nei miei studi universitari, come ad esempio quelle relative al project management, contract management e all'economia aziendale, sono state fondamentali a completare il mio profilo manageriale dal punto di vista del business planning e dell'analisi finanziaria.</t>
  </si>
  <si>
    <t>1960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</si>
</sst>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sz val="10"/>
      <color theme="1"/>
      <name val="Arial"/>
      <family val="2"/>
    </font>
    <font>
      <b/>
      <sz val="16"/>
      <color theme="0"/>
      <name val="Arial"/>
      <family val="2"/>
    </font>
    <font>
      <b/>
      <sz val="10"/>
      <color theme="1"/>
      <name val="Arial"/>
      <family val="2"/>
    </font>
    <font>
      <b/>
      <i/>
      <sz val="10"/>
      <color theme="1"/>
      <name val="Arial"/>
      <family val="2"/>
    </font>
    <font>
      <i/>
      <sz val="8"/>
      <color rgb="FFC00000"/>
      <name val="Arial"/>
      <family val="2"/>
    </font>
    <font>
      <sz val="9"/>
      <color indexed="81"/>
      <name val="Tahoma"/>
      <family val="2"/>
    </font>
    <font>
      <b/>
      <sz val="9"/>
      <color indexed="81"/>
      <name val="Tahoma"/>
      <family val="2"/>
    </font>
    <font>
      <i/>
      <sz val="10"/>
      <color theme="1"/>
      <name val="Arial"/>
      <family val="2"/>
    </font>
    <font>
      <b/>
      <sz val="13"/>
      <color theme="1"/>
      <name val="Arial"/>
      <family val="2"/>
    </font>
    <font>
      <b/>
      <i/>
      <u/>
      <sz val="10"/>
      <color theme="1"/>
      <name val="Arial"/>
      <family val="2"/>
    </font>
    <font>
      <b/>
      <strike/>
      <sz val="10"/>
      <color theme="1"/>
      <name val="Arial"/>
      <family val="2"/>
    </font>
    <font>
      <strike/>
      <sz val="10"/>
      <color theme="1"/>
      <name val="Arial"/>
      <family val="2"/>
    </font>
  </fonts>
  <fills count="6">
    <fill>
      <patternFill patternType="none"/>
    </fill>
    <fill>
      <patternFill patternType="gray125"/>
    </fill>
    <fill>
      <patternFill patternType="solid">
        <fgColor rgb="FFFFFF99"/>
        <bgColor indexed="64"/>
      </patternFill>
    </fill>
    <fill>
      <patternFill patternType="solid">
        <fgColor rgb="FFCCFFCC"/>
        <bgColor indexed="64"/>
      </patternFill>
    </fill>
    <fill>
      <patternFill patternType="solid">
        <fgColor rgb="FFFFCCFF"/>
        <bgColor indexed="64"/>
      </patternFill>
    </fill>
    <fill>
      <patternFill patternType="solid">
        <fgColor theme="3"/>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38">
    <xf numFmtId="0" fontId="0" fillId="0" borderId="0" xfId="0"/>
    <xf numFmtId="0" fontId="1" fillId="0" borderId="0" xfId="0" applyFont="1" applyAlignment="1">
      <alignment vertical="center"/>
    </xf>
    <xf numFmtId="0" fontId="3" fillId="0" borderId="0" xfId="0" applyFont="1" applyAlignment="1">
      <alignment vertical="center"/>
    </xf>
    <xf numFmtId="49" fontId="1" fillId="2" borderId="1" xfId="0" applyNumberFormat="1" applyFont="1" applyFill="1" applyBorder="1" applyAlignment="1" applyProtection="1">
      <alignment vertical="center"/>
      <protection locked="0"/>
    </xf>
    <xf numFmtId="49" fontId="1" fillId="3" borderId="1" xfId="0" applyNumberFormat="1" applyFont="1" applyFill="1" applyBorder="1" applyAlignment="1" applyProtection="1">
      <alignment vertical="center"/>
      <protection locked="0"/>
    </xf>
    <xf numFmtId="49" fontId="1" fillId="0" borderId="0" xfId="0" applyNumberFormat="1" applyFont="1" applyAlignment="1" applyProtection="1">
      <alignment vertical="center"/>
    </xf>
    <xf numFmtId="49" fontId="3" fillId="0" borderId="0" xfId="0" applyNumberFormat="1" applyFont="1" applyAlignment="1" applyProtection="1">
      <alignment vertical="center"/>
    </xf>
    <xf numFmtId="0" fontId="1" fillId="0" borderId="0" xfId="0" applyFont="1" applyAlignment="1" applyProtection="1">
      <alignment vertical="center"/>
    </xf>
    <xf numFmtId="49" fontId="1" fillId="2" borderId="0" xfId="0" applyNumberFormat="1" applyFont="1" applyFill="1" applyAlignment="1" applyProtection="1">
      <alignment vertical="center"/>
    </xf>
    <xf numFmtId="49" fontId="1" fillId="3" borderId="0" xfId="0" applyNumberFormat="1" applyFont="1" applyFill="1" applyAlignment="1" applyProtection="1">
      <alignment vertical="center"/>
    </xf>
    <xf numFmtId="49" fontId="1" fillId="4" borderId="0" xfId="0" applyNumberFormat="1" applyFont="1" applyFill="1" applyAlignment="1" applyProtection="1">
      <alignment vertical="center"/>
    </xf>
    <xf numFmtId="49" fontId="5" fillId="0" borderId="0" xfId="0" applyNumberFormat="1" applyFont="1" applyAlignment="1" applyProtection="1">
      <alignment horizontal="center" vertical="center"/>
    </xf>
    <xf numFmtId="49" fontId="1" fillId="4" borderId="1" xfId="0" applyNumberFormat="1" applyFont="1" applyFill="1" applyBorder="1" applyAlignment="1" applyProtection="1">
      <alignment vertical="center"/>
    </xf>
    <xf numFmtId="0" fontId="5" fillId="0" borderId="0" xfId="0" applyFont="1" applyAlignment="1" applyProtection="1">
      <alignment horizontal="center" vertical="center"/>
    </xf>
    <xf numFmtId="0" fontId="1" fillId="2" borderId="1" xfId="0" applyNumberFormat="1" applyFont="1" applyFill="1" applyBorder="1" applyAlignment="1" applyProtection="1">
      <alignment vertical="top" wrapText="1"/>
      <protection locked="0"/>
    </xf>
    <xf numFmtId="0" fontId="1" fillId="3" borderId="1" xfId="0" applyNumberFormat="1" applyFont="1" applyFill="1" applyBorder="1" applyAlignment="1" applyProtection="1">
      <alignment vertical="top" wrapText="1"/>
      <protection locked="0"/>
    </xf>
    <xf numFmtId="49" fontId="5" fillId="0" borderId="0" xfId="0" applyNumberFormat="1" applyFont="1" applyAlignment="1" applyProtection="1">
      <alignment horizontal="center" vertical="top"/>
    </xf>
    <xf numFmtId="49" fontId="1" fillId="0" borderId="0" xfId="0" applyNumberFormat="1" applyFont="1" applyAlignment="1" applyProtection="1">
      <alignment vertical="top"/>
    </xf>
    <xf numFmtId="49" fontId="3" fillId="0" borderId="0" xfId="0" applyNumberFormat="1" applyFont="1" applyAlignment="1" applyProtection="1">
      <alignment vertical="top"/>
    </xf>
    <xf numFmtId="0" fontId="11" fillId="0" borderId="0" xfId="0" applyFont="1" applyAlignment="1">
      <alignment vertical="center"/>
    </xf>
    <xf numFmtId="0" fontId="12" fillId="0" borderId="0" xfId="0" applyFont="1" applyAlignment="1">
      <alignment vertical="center"/>
    </xf>
    <xf numFmtId="49" fontId="3" fillId="0" borderId="0" xfId="0" applyNumberFormat="1" applyFont="1" applyFill="1" applyAlignment="1">
      <alignment vertical="center"/>
    </xf>
    <xf numFmtId="49" fontId="3" fillId="0" borderId="0" xfId="0" applyNumberFormat="1" applyFont="1" applyFill="1" applyAlignment="1" applyProtection="1">
      <alignment vertical="center"/>
    </xf>
    <xf numFmtId="49" fontId="3" fillId="0" borderId="0" xfId="0" applyNumberFormat="1" applyFont="1" applyFill="1" applyAlignment="1">
      <alignment vertical="top"/>
    </xf>
    <xf numFmtId="0" fontId="1" fillId="0" borderId="0" xfId="0" applyFont="1" applyFill="1" applyAlignment="1">
      <alignment vertical="center"/>
    </xf>
    <xf numFmtId="49" fontId="3" fillId="0" borderId="0" xfId="0" applyNumberFormat="1" applyFont="1" applyFill="1" applyAlignment="1" applyProtection="1">
      <alignment vertical="top"/>
    </xf>
    <xf numFmtId="49" fontId="3" fillId="0" borderId="0" xfId="0" applyNumberFormat="1" applyFont="1" applyFill="1" applyAlignment="1">
      <alignment vertical="top" wrapText="1"/>
    </xf>
    <xf numFmtId="49" fontId="3" fillId="0" borderId="0" xfId="0" applyNumberFormat="1" applyFont="1" applyAlignment="1" applyProtection="1">
      <alignment vertical="top" wrapText="1"/>
    </xf>
    <xf numFmtId="0" fontId="1" fillId="0" borderId="0" xfId="0" applyFont="1" applyAlignment="1" applyProtection="1">
      <alignment vertical="top"/>
    </xf>
    <xf numFmtId="49" fontId="8" fillId="0" borderId="0" xfId="0" applyNumberFormat="1" applyFont="1" applyAlignment="1" applyProtection="1">
      <alignment vertical="center"/>
    </xf>
    <xf numFmtId="14" fontId="1" fillId="3" borderId="1" xfId="0" applyNumberFormat="1" applyFont="1" applyFill="1" applyBorder="1" applyAlignment="1" applyProtection="1">
      <alignment horizontal="right" vertical="center"/>
      <protection locked="0"/>
    </xf>
    <xf numFmtId="14" fontId="1" fillId="2" borderId="1" xfId="0" applyNumberFormat="1" applyFont="1" applyFill="1" applyBorder="1" applyAlignment="1" applyProtection="1">
      <alignment horizontal="right" vertical="center"/>
      <protection locked="0"/>
    </xf>
    <xf numFmtId="49" fontId="1" fillId="3" borderId="1" xfId="0" applyNumberFormat="1" applyFont="1" applyFill="1" applyBorder="1" applyAlignment="1" applyProtection="1">
      <alignment horizontal="right" vertical="center"/>
      <protection locked="0"/>
    </xf>
    <xf numFmtId="49" fontId="2" fillId="5" borderId="0" xfId="0" applyNumberFormat="1" applyFont="1" applyFill="1" applyAlignment="1" applyProtection="1">
      <alignment vertical="center"/>
    </xf>
    <xf numFmtId="0" fontId="8" fillId="0" borderId="0" xfId="0" applyNumberFormat="1" applyFont="1" applyAlignment="1" applyProtection="1">
      <alignment horizontal="justify" vertical="center" wrapText="1"/>
    </xf>
    <xf numFmtId="0" fontId="9" fillId="0" borderId="0" xfId="0" applyFont="1" applyAlignment="1" applyProtection="1">
      <alignment vertical="center"/>
    </xf>
    <xf numFmtId="49" fontId="9" fillId="0" borderId="0" xfId="0" applyNumberFormat="1" applyFont="1" applyAlignment="1" applyProtection="1">
      <alignment vertical="center"/>
    </xf>
    <xf numFmtId="0" fontId="8" fillId="0" borderId="0" xfId="0" applyNumberFormat="1" applyFont="1" applyFill="1" applyAlignment="1" applyProtection="1">
      <alignment vertical="center" wrapText="1"/>
    </xf>
  </cellXfs>
  <cellStyles count="1">
    <cellStyle name="Normale" xfId="0" builtinId="0"/>
  </cellStyles>
  <dxfs count="0"/>
  <tableStyles count="0" defaultTableStyle="TableStyleMedium9" defaultPivotStyle="PivotStyleLight16"/>
  <colors>
    <mruColors>
      <color rgb="FFFFFF99"/>
      <color rgb="FFCC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61"/>
  <sheetViews>
    <sheetView tabSelected="1" topLeftCell="B61" zoomScaleNormal="100" workbookViewId="0">
      <selection activeCell="D37" sqref="D37:D38"/>
    </sheetView>
  </sheetViews>
  <sheetFormatPr defaultColWidth="9.1796875" defaultRowHeight="15" customHeight="1" x14ac:dyDescent="0.35"/>
  <cols>
    <col min="1" max="1" width="6.453125" style="13" customWidth="1"/>
    <col min="2" max="2" width="2.81640625" style="7" customWidth="1"/>
    <col min="3" max="3" width="42.81640625" style="7" customWidth="1"/>
    <col min="4" max="4" width="81.453125" style="7" customWidth="1"/>
    <col min="5" max="5" width="2.81640625" style="7" customWidth="1"/>
    <col min="6" max="16384" width="9.1796875" style="7"/>
  </cols>
  <sheetData>
    <row r="1" spans="1:4" ht="15" customHeight="1" x14ac:dyDescent="0.35">
      <c r="A1" s="11"/>
      <c r="B1" s="5"/>
      <c r="C1" s="6" t="s">
        <v>118</v>
      </c>
      <c r="D1" s="5" t="s">
        <v>115</v>
      </c>
    </row>
    <row r="2" spans="1:4" ht="15" customHeight="1" x14ac:dyDescent="0.35">
      <c r="A2" s="11"/>
      <c r="B2" s="5"/>
      <c r="C2" s="5"/>
      <c r="D2" s="8" t="s">
        <v>116</v>
      </c>
    </row>
    <row r="3" spans="1:4" ht="15" customHeight="1" x14ac:dyDescent="0.35">
      <c r="A3" s="11"/>
      <c r="B3" s="5"/>
      <c r="C3" s="5"/>
      <c r="D3" s="9" t="s">
        <v>184</v>
      </c>
    </row>
    <row r="4" spans="1:4" ht="15" customHeight="1" x14ac:dyDescent="0.35">
      <c r="A4" s="11"/>
      <c r="B4" s="5"/>
      <c r="C4" s="5"/>
      <c r="D4" s="10" t="s">
        <v>117</v>
      </c>
    </row>
    <row r="5" spans="1:4" ht="15" customHeight="1" x14ac:dyDescent="0.35">
      <c r="A5" s="11"/>
      <c r="B5" s="5"/>
      <c r="C5" s="5"/>
      <c r="D5" s="5"/>
    </row>
    <row r="6" spans="1:4" ht="16.5" x14ac:dyDescent="0.35">
      <c r="A6" s="11"/>
      <c r="B6" s="5"/>
      <c r="C6" s="35" t="s">
        <v>207</v>
      </c>
      <c r="D6" s="35"/>
    </row>
    <row r="7" spans="1:4" ht="15" customHeight="1" x14ac:dyDescent="0.35">
      <c r="A7" s="11" t="s">
        <v>104</v>
      </c>
      <c r="B7" s="5"/>
      <c r="C7" s="6" t="s">
        <v>105</v>
      </c>
      <c r="D7" s="12" t="str">
        <f>nome&amp;" "&amp;cognome&amp;"; "&amp;codice_fiscale</f>
        <v xml:space="preserve">CINZIA DONALISIO; </v>
      </c>
    </row>
    <row r="8" spans="1:4" ht="15" customHeight="1" x14ac:dyDescent="0.35">
      <c r="A8" s="11"/>
      <c r="B8" s="5"/>
      <c r="C8" s="5"/>
      <c r="D8" s="5"/>
    </row>
    <row r="9" spans="1:4" ht="20" x14ac:dyDescent="0.35">
      <c r="A9" s="11"/>
      <c r="B9" s="5"/>
      <c r="C9" s="33" t="s">
        <v>172</v>
      </c>
      <c r="D9" s="33"/>
    </row>
    <row r="10" spans="1:4" ht="15" customHeight="1" x14ac:dyDescent="0.35">
      <c r="A10" s="11"/>
      <c r="B10" s="5"/>
      <c r="C10" s="5"/>
      <c r="D10" s="5"/>
    </row>
    <row r="11" spans="1:4" ht="15" customHeight="1" x14ac:dyDescent="0.35">
      <c r="A11" s="11" t="s">
        <v>91</v>
      </c>
      <c r="B11" s="5"/>
      <c r="C11" s="6" t="s">
        <v>60</v>
      </c>
      <c r="D11" s="3" t="s">
        <v>677</v>
      </c>
    </row>
    <row r="12" spans="1:4" ht="15" customHeight="1" x14ac:dyDescent="0.35">
      <c r="A12" s="11" t="s">
        <v>92</v>
      </c>
      <c r="B12" s="5"/>
      <c r="C12" s="6" t="s">
        <v>61</v>
      </c>
      <c r="D12" s="3" t="s">
        <v>678</v>
      </c>
    </row>
    <row r="13" spans="1:4" ht="15" customHeight="1" x14ac:dyDescent="0.35">
      <c r="A13" s="11" t="s">
        <v>93</v>
      </c>
      <c r="B13" s="5"/>
      <c r="C13" s="6" t="s">
        <v>112</v>
      </c>
      <c r="D13" s="3" t="s">
        <v>114</v>
      </c>
    </row>
    <row r="14" spans="1:4" ht="15" customHeight="1" x14ac:dyDescent="0.35">
      <c r="A14" s="11"/>
      <c r="B14" s="5"/>
      <c r="C14" s="5"/>
      <c r="D14" s="5"/>
    </row>
    <row r="15" spans="1:4" ht="15" customHeight="1" x14ac:dyDescent="0.35">
      <c r="A15" s="11" t="s">
        <v>94</v>
      </c>
      <c r="B15" s="5"/>
      <c r="C15" s="6" t="s">
        <v>62</v>
      </c>
      <c r="D15" s="3"/>
    </row>
    <row r="16" spans="1:4" ht="15" customHeight="1" x14ac:dyDescent="0.35">
      <c r="A16" s="11" t="s">
        <v>95</v>
      </c>
      <c r="B16" s="5"/>
      <c r="C16" s="6" t="s">
        <v>63</v>
      </c>
      <c r="D16" s="3"/>
    </row>
    <row r="17" spans="1:4" ht="15" customHeight="1" x14ac:dyDescent="0.35">
      <c r="A17" s="11" t="s">
        <v>96</v>
      </c>
      <c r="B17" s="5"/>
      <c r="C17" s="6" t="s">
        <v>100</v>
      </c>
      <c r="D17" s="3"/>
    </row>
    <row r="18" spans="1:4" ht="15" customHeight="1" x14ac:dyDescent="0.35">
      <c r="A18" s="11" t="s">
        <v>97</v>
      </c>
      <c r="B18" s="5"/>
      <c r="C18" s="6" t="s">
        <v>101</v>
      </c>
      <c r="D18" s="3" t="s">
        <v>742</v>
      </c>
    </row>
    <row r="19" spans="1:4" ht="15" customHeight="1" x14ac:dyDescent="0.35">
      <c r="A19" s="11"/>
      <c r="B19" s="5"/>
      <c r="C19" s="5"/>
      <c r="D19" s="5"/>
    </row>
    <row r="20" spans="1:4" ht="15" customHeight="1" x14ac:dyDescent="0.35">
      <c r="A20" s="11" t="s">
        <v>98</v>
      </c>
      <c r="B20" s="5"/>
      <c r="C20" s="6" t="s">
        <v>66</v>
      </c>
      <c r="D20" s="3"/>
    </row>
    <row r="21" spans="1:4" ht="15" customHeight="1" x14ac:dyDescent="0.35">
      <c r="A21" s="11" t="s">
        <v>99</v>
      </c>
      <c r="B21" s="5"/>
      <c r="C21" s="6" t="s">
        <v>64</v>
      </c>
      <c r="D21" s="3"/>
    </row>
    <row r="22" spans="1:4" ht="15" customHeight="1" x14ac:dyDescent="0.35">
      <c r="A22" s="11" t="s">
        <v>77</v>
      </c>
      <c r="B22" s="5"/>
      <c r="C22" s="6" t="s">
        <v>65</v>
      </c>
      <c r="D22" s="3"/>
    </row>
    <row r="23" spans="1:4" ht="15" customHeight="1" x14ac:dyDescent="0.35">
      <c r="A23" s="11" t="s">
        <v>78</v>
      </c>
      <c r="B23" s="5"/>
      <c r="C23" s="6" t="s">
        <v>102</v>
      </c>
      <c r="D23" s="3"/>
    </row>
    <row r="24" spans="1:4" ht="15" customHeight="1" x14ac:dyDescent="0.35">
      <c r="A24" s="11"/>
      <c r="B24" s="5"/>
      <c r="C24" s="5"/>
      <c r="D24" s="5"/>
    </row>
    <row r="25" spans="1:4" ht="15" customHeight="1" x14ac:dyDescent="0.35">
      <c r="A25" s="11" t="s">
        <v>79</v>
      </c>
      <c r="B25" s="5"/>
      <c r="C25" s="6" t="s">
        <v>67</v>
      </c>
      <c r="D25" s="4"/>
    </row>
    <row r="26" spans="1:4" ht="15" customHeight="1" x14ac:dyDescent="0.35">
      <c r="A26" s="11" t="s">
        <v>80</v>
      </c>
      <c r="B26" s="5"/>
      <c r="C26" s="6" t="s">
        <v>68</v>
      </c>
      <c r="D26" s="4"/>
    </row>
    <row r="27" spans="1:4" ht="15" customHeight="1" x14ac:dyDescent="0.35">
      <c r="A27" s="11" t="s">
        <v>81</v>
      </c>
      <c r="B27" s="5"/>
      <c r="C27" s="6" t="s">
        <v>69</v>
      </c>
      <c r="D27" s="4"/>
    </row>
    <row r="28" spans="1:4" ht="15" customHeight="1" x14ac:dyDescent="0.35">
      <c r="A28" s="11" t="s">
        <v>82</v>
      </c>
      <c r="B28" s="5"/>
      <c r="C28" s="6" t="s">
        <v>103</v>
      </c>
      <c r="D28" s="4"/>
    </row>
    <row r="29" spans="1:4" ht="15" customHeight="1" x14ac:dyDescent="0.35">
      <c r="A29" s="11"/>
      <c r="B29" s="5"/>
      <c r="C29" s="5"/>
      <c r="D29" s="5"/>
    </row>
    <row r="30" spans="1:4" ht="15" customHeight="1" x14ac:dyDescent="0.35">
      <c r="A30" s="11" t="s">
        <v>83</v>
      </c>
      <c r="B30" s="5"/>
      <c r="C30" s="6" t="s">
        <v>185</v>
      </c>
      <c r="D30" s="3"/>
    </row>
    <row r="31" spans="1:4" ht="15" customHeight="1" x14ac:dyDescent="0.35">
      <c r="A31" s="11" t="s">
        <v>84</v>
      </c>
      <c r="B31" s="5"/>
      <c r="C31" s="6" t="s">
        <v>670</v>
      </c>
      <c r="D31" s="3" t="s">
        <v>679</v>
      </c>
    </row>
    <row r="32" spans="1:4" ht="15" customHeight="1" x14ac:dyDescent="0.35">
      <c r="A32" s="11" t="s">
        <v>85</v>
      </c>
      <c r="B32" s="5"/>
      <c r="C32" s="6" t="s">
        <v>671</v>
      </c>
      <c r="D32" s="4" t="s">
        <v>680</v>
      </c>
    </row>
    <row r="33" spans="1:4" ht="15" customHeight="1" x14ac:dyDescent="0.35">
      <c r="A33" s="11"/>
      <c r="B33" s="5"/>
      <c r="C33" s="5"/>
      <c r="D33" s="5"/>
    </row>
    <row r="34" spans="1:4" ht="15" customHeight="1" x14ac:dyDescent="0.35">
      <c r="A34" s="11" t="s">
        <v>86</v>
      </c>
      <c r="B34" s="5"/>
      <c r="C34" s="6" t="s">
        <v>71</v>
      </c>
      <c r="D34" s="3"/>
    </row>
    <row r="35" spans="1:4" ht="15" customHeight="1" x14ac:dyDescent="0.35">
      <c r="A35" s="11" t="s">
        <v>87</v>
      </c>
      <c r="B35" s="5"/>
      <c r="C35" s="6" t="s">
        <v>72</v>
      </c>
      <c r="D35" s="3"/>
    </row>
    <row r="36" spans="1:4" ht="15" customHeight="1" x14ac:dyDescent="0.35">
      <c r="A36" s="11" t="s">
        <v>88</v>
      </c>
      <c r="B36" s="5"/>
      <c r="C36" s="6" t="s">
        <v>73</v>
      </c>
      <c r="D36" s="4"/>
    </row>
    <row r="37" spans="1:4" ht="15" customHeight="1" x14ac:dyDescent="0.35">
      <c r="A37" s="11" t="s">
        <v>89</v>
      </c>
      <c r="B37" s="5"/>
      <c r="C37" s="6" t="s">
        <v>74</v>
      </c>
      <c r="D37" s="3"/>
    </row>
    <row r="38" spans="1:4" ht="15" customHeight="1" x14ac:dyDescent="0.35">
      <c r="A38" s="11" t="s">
        <v>90</v>
      </c>
      <c r="B38" s="5"/>
      <c r="C38" s="6" t="s">
        <v>75</v>
      </c>
      <c r="D38" s="3"/>
    </row>
    <row r="39" spans="1:4" ht="15" customHeight="1" x14ac:dyDescent="0.35">
      <c r="A39" s="11"/>
      <c r="B39" s="5"/>
      <c r="C39" s="5"/>
      <c r="D39" s="5"/>
    </row>
    <row r="40" spans="1:4" ht="20" x14ac:dyDescent="0.35">
      <c r="A40" s="11"/>
      <c r="B40" s="5"/>
      <c r="C40" s="33" t="s">
        <v>173</v>
      </c>
      <c r="D40" s="33"/>
    </row>
    <row r="41" spans="1:4" ht="15" customHeight="1" x14ac:dyDescent="0.35">
      <c r="A41" s="11"/>
      <c r="B41" s="5"/>
      <c r="C41" s="5"/>
      <c r="D41" s="5"/>
    </row>
    <row r="42" spans="1:4" ht="15" customHeight="1" x14ac:dyDescent="0.35">
      <c r="A42" s="11" t="s">
        <v>106</v>
      </c>
      <c r="B42" s="5"/>
      <c r="C42" s="6" t="s">
        <v>124</v>
      </c>
      <c r="D42" s="3" t="s">
        <v>681</v>
      </c>
    </row>
    <row r="43" spans="1:4" ht="15" customHeight="1" x14ac:dyDescent="0.35">
      <c r="A43" s="11" t="s">
        <v>107</v>
      </c>
      <c r="B43" s="5"/>
      <c r="C43" s="6" t="s">
        <v>126</v>
      </c>
      <c r="D43" s="4" t="s">
        <v>682</v>
      </c>
    </row>
    <row r="44" spans="1:4" ht="15" customHeight="1" x14ac:dyDescent="0.35">
      <c r="A44" s="11" t="s">
        <v>108</v>
      </c>
      <c r="B44" s="5"/>
      <c r="C44" s="6" t="s">
        <v>127</v>
      </c>
      <c r="D44" s="4" t="s">
        <v>321</v>
      </c>
    </row>
    <row r="45" spans="1:4" ht="15" customHeight="1" x14ac:dyDescent="0.35">
      <c r="A45" s="11" t="s">
        <v>109</v>
      </c>
      <c r="B45" s="5"/>
      <c r="C45" s="6" t="s">
        <v>128</v>
      </c>
      <c r="D45" s="4" t="s">
        <v>683</v>
      </c>
    </row>
    <row r="46" spans="1:4" ht="15" customHeight="1" x14ac:dyDescent="0.35">
      <c r="A46" s="11" t="s">
        <v>110</v>
      </c>
      <c r="B46" s="5"/>
      <c r="C46" s="6" t="s">
        <v>129</v>
      </c>
      <c r="D46" s="4" t="s">
        <v>320</v>
      </c>
    </row>
    <row r="47" spans="1:4" ht="15" customHeight="1" x14ac:dyDescent="0.35">
      <c r="A47" s="11" t="s">
        <v>111</v>
      </c>
      <c r="B47" s="5"/>
      <c r="C47" s="6" t="s">
        <v>130</v>
      </c>
      <c r="D47" s="4"/>
    </row>
    <row r="48" spans="1:4" ht="15" customHeight="1" x14ac:dyDescent="0.35">
      <c r="A48" s="11" t="s">
        <v>132</v>
      </c>
      <c r="B48" s="5"/>
      <c r="C48" s="6" t="s">
        <v>131</v>
      </c>
      <c r="D48" s="4"/>
    </row>
    <row r="49" spans="1:4" ht="15" customHeight="1" x14ac:dyDescent="0.35">
      <c r="A49" s="11"/>
      <c r="B49" s="5"/>
      <c r="C49" s="5"/>
      <c r="D49" s="5"/>
    </row>
    <row r="50" spans="1:4" ht="20" x14ac:dyDescent="0.35">
      <c r="A50" s="11"/>
      <c r="B50" s="5"/>
      <c r="C50" s="33" t="s">
        <v>174</v>
      </c>
      <c r="D50" s="33"/>
    </row>
    <row r="51" spans="1:4" ht="30" customHeight="1" x14ac:dyDescent="0.35">
      <c r="A51" s="11"/>
      <c r="B51" s="5"/>
      <c r="C51" s="34" t="s">
        <v>359</v>
      </c>
      <c r="D51" s="34"/>
    </row>
    <row r="52" spans="1:4" ht="15" customHeight="1" x14ac:dyDescent="0.35">
      <c r="A52" s="11"/>
      <c r="B52" s="5"/>
      <c r="C52" s="5"/>
      <c r="D52" s="5"/>
    </row>
    <row r="53" spans="1:4" ht="15" customHeight="1" x14ac:dyDescent="0.35">
      <c r="A53" s="11" t="s">
        <v>133</v>
      </c>
      <c r="B53" s="5"/>
      <c r="C53" s="6" t="s">
        <v>353</v>
      </c>
      <c r="D53" s="3" t="s">
        <v>657</v>
      </c>
    </row>
    <row r="54" spans="1:4" ht="15" customHeight="1" x14ac:dyDescent="0.35">
      <c r="A54" s="11" t="s">
        <v>134</v>
      </c>
      <c r="B54" s="5"/>
      <c r="C54" s="6" t="s">
        <v>355</v>
      </c>
      <c r="D54" s="4" t="s">
        <v>664</v>
      </c>
    </row>
    <row r="55" spans="1:4" ht="15" customHeight="1" x14ac:dyDescent="0.35">
      <c r="A55" s="11" t="s">
        <v>135</v>
      </c>
      <c r="B55" s="5"/>
      <c r="C55" s="6" t="s">
        <v>356</v>
      </c>
      <c r="D55" s="4" t="s">
        <v>663</v>
      </c>
    </row>
    <row r="56" spans="1:4" ht="15" customHeight="1" x14ac:dyDescent="0.35">
      <c r="A56" s="11" t="s">
        <v>136</v>
      </c>
      <c r="B56" s="5"/>
      <c r="C56" s="6" t="s">
        <v>474</v>
      </c>
      <c r="D56" s="4" t="s">
        <v>659</v>
      </c>
    </row>
    <row r="57" spans="1:4" ht="15" customHeight="1" x14ac:dyDescent="0.35">
      <c r="A57" s="11"/>
      <c r="B57" s="5"/>
      <c r="C57" s="5"/>
      <c r="D57" s="5"/>
    </row>
    <row r="58" spans="1:4" ht="15" customHeight="1" x14ac:dyDescent="0.35">
      <c r="A58" s="11" t="s">
        <v>137</v>
      </c>
      <c r="B58" s="5"/>
      <c r="C58" s="6" t="s">
        <v>354</v>
      </c>
      <c r="D58" s="3" t="s">
        <v>669</v>
      </c>
    </row>
    <row r="59" spans="1:4" ht="15" customHeight="1" x14ac:dyDescent="0.35">
      <c r="A59" s="11" t="s">
        <v>138</v>
      </c>
      <c r="B59" s="5"/>
      <c r="C59" s="6" t="s">
        <v>357</v>
      </c>
      <c r="D59" s="4" t="s">
        <v>666</v>
      </c>
    </row>
    <row r="60" spans="1:4" ht="15" customHeight="1" x14ac:dyDescent="0.35">
      <c r="A60" s="11" t="s">
        <v>472</v>
      </c>
      <c r="B60" s="5"/>
      <c r="C60" s="6" t="s">
        <v>358</v>
      </c>
      <c r="D60" s="4" t="s">
        <v>668</v>
      </c>
    </row>
    <row r="61" spans="1:4" ht="15" customHeight="1" x14ac:dyDescent="0.35">
      <c r="A61" s="11" t="s">
        <v>473</v>
      </c>
      <c r="C61" s="6" t="s">
        <v>475</v>
      </c>
      <c r="D61" s="4" t="s">
        <v>667</v>
      </c>
    </row>
  </sheetData>
  <sheetProtection algorithmName="SHA-512" hashValue="MLZ0ISrzxLhy0ruiVm4a13ii8i0SxdfRH+nQwi20GuQa40o2EvsJskvDeyodYh3czEIHy0HY92iTEO1BK6a5zA==" saltValue="YGhHiU/r3iIXbCnyc5K3uw==" spinCount="100000" sheet="1" objects="1" scenarios="1"/>
  <mergeCells count="5">
    <mergeCell ref="C9:D9"/>
    <mergeCell ref="C50:D50"/>
    <mergeCell ref="C40:D40"/>
    <mergeCell ref="C51:D51"/>
    <mergeCell ref="C6:D6"/>
  </mergeCells>
  <dataValidations count="5">
    <dataValidation type="list" allowBlank="1" showInputMessage="1" showErrorMessage="1" sqref="D13">
      <formula1>elenco_sesso</formula1>
    </dataValidation>
    <dataValidation type="list" allowBlank="1" showInputMessage="1" showErrorMessage="1" sqref="D44 D46 D48">
      <formula1>elenco_lingue</formula1>
    </dataValidation>
    <dataValidation type="list" allowBlank="1" showInputMessage="1" showErrorMessage="1" sqref="D59:D61">
      <formula1>INDIRECT(spec_secondaria)</formula1>
    </dataValidation>
    <dataValidation type="list" allowBlank="1" showInputMessage="1" showErrorMessage="1" sqref="D58 D53">
      <formula1>Macroaree</formula1>
    </dataValidation>
    <dataValidation type="list" allowBlank="1" showInputMessage="1" showErrorMessage="1" sqref="D54:D56">
      <formula1>INDIRECT(spec_principale)</formula1>
    </dataValidation>
  </dataValidations>
  <printOptions horizontalCentered="1"/>
  <pageMargins left="0.19685039370078741" right="0.19685039370078741" top="0.78740157480314965" bottom="0.78740157480314965" header="0.39370078740157483" footer="0.39370078740157483"/>
  <pageSetup paperSize="9" scale="80" fitToHeight="0" orientation="portrait" verticalDpi="1200" r:id="rId1"/>
  <headerFooter>
    <oddFooter>&amp;C&amp;"Arial,Normale"&amp;8ANAGRAFICA / PAGINA &amp;P DI &amp;N</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50"/>
  <sheetViews>
    <sheetView zoomScaleNormal="100" workbookViewId="0">
      <selection activeCell="D15" sqref="D15"/>
    </sheetView>
  </sheetViews>
  <sheetFormatPr defaultColWidth="9.1796875" defaultRowHeight="15" customHeight="1" x14ac:dyDescent="0.35"/>
  <cols>
    <col min="1" max="1" width="6.453125" style="13" customWidth="1"/>
    <col min="2" max="2" width="2.81640625" style="7" customWidth="1"/>
    <col min="3" max="3" width="42.81640625" style="7" customWidth="1"/>
    <col min="4" max="4" width="81.453125" style="7" customWidth="1"/>
    <col min="5" max="5" width="2.81640625" style="7" customWidth="1"/>
    <col min="6" max="16384" width="9.1796875" style="7"/>
  </cols>
  <sheetData>
    <row r="1" spans="1:4" ht="15" customHeight="1" x14ac:dyDescent="0.35">
      <c r="A1" s="11"/>
      <c r="B1" s="5"/>
      <c r="C1" s="6" t="s">
        <v>118</v>
      </c>
      <c r="D1" s="5" t="str">
        <f>istruzioni_bianco</f>
        <v>Posizionarsi sopra una cella per visualizzare le relative istruzioni di compilazione</v>
      </c>
    </row>
    <row r="2" spans="1:4" ht="15" customHeight="1" x14ac:dyDescent="0.35">
      <c r="A2" s="11"/>
      <c r="B2" s="5"/>
      <c r="C2" s="5"/>
      <c r="D2" s="8" t="str">
        <f>istruzioni_giallo</f>
        <v>La compilazione delle celle evidenziate in giallo è obbligatoria</v>
      </c>
    </row>
    <row r="3" spans="1:4" ht="15" customHeight="1" x14ac:dyDescent="0.35">
      <c r="A3" s="11"/>
      <c r="B3" s="5"/>
      <c r="C3" s="5"/>
      <c r="D3" s="9" t="str">
        <f>istruzioni_verde</f>
        <v>La compilazione delle celle evidenziate in verde è facoltativa, ma consigliata se pertinente</v>
      </c>
    </row>
    <row r="4" spans="1:4" ht="15" customHeight="1" x14ac:dyDescent="0.35">
      <c r="A4" s="11"/>
      <c r="B4" s="5"/>
      <c r="C4" s="5"/>
      <c r="D4" s="10" t="str">
        <f>istruzioni_rosso</f>
        <v>Le celle evideziate in rosso si compilano automaticamente</v>
      </c>
    </row>
    <row r="5" spans="1:4" ht="15" customHeight="1" x14ac:dyDescent="0.35">
      <c r="A5" s="11"/>
      <c r="B5" s="5"/>
      <c r="C5" s="5"/>
      <c r="D5" s="5"/>
    </row>
    <row r="6" spans="1:4" ht="16.5" x14ac:dyDescent="0.35">
      <c r="A6" s="11"/>
      <c r="B6" s="5"/>
      <c r="C6" s="36" t="s">
        <v>208</v>
      </c>
      <c r="D6" s="36"/>
    </row>
    <row r="7" spans="1:4" ht="15" customHeight="1" x14ac:dyDescent="0.35">
      <c r="A7" s="11" t="s">
        <v>119</v>
      </c>
      <c r="B7" s="5"/>
      <c r="C7" s="6" t="s">
        <v>105</v>
      </c>
      <c r="D7" s="12" t="str">
        <f>candidatura</f>
        <v xml:space="preserve">CINZIA DONALISIO; </v>
      </c>
    </row>
    <row r="8" spans="1:4" ht="15" customHeight="1" x14ac:dyDescent="0.35">
      <c r="A8" s="11"/>
      <c r="B8" s="5"/>
      <c r="C8" s="5"/>
      <c r="D8" s="5"/>
    </row>
    <row r="9" spans="1:4" ht="20" x14ac:dyDescent="0.35">
      <c r="A9" s="11"/>
      <c r="B9" s="5"/>
      <c r="C9" s="33" t="s">
        <v>175</v>
      </c>
      <c r="D9" s="33"/>
    </row>
    <row r="10" spans="1:4" ht="15" customHeight="1" x14ac:dyDescent="0.35">
      <c r="A10" s="11"/>
      <c r="B10" s="5"/>
      <c r="C10" s="5"/>
      <c r="D10" s="5"/>
    </row>
    <row r="11" spans="1:4" ht="15" customHeight="1" x14ac:dyDescent="0.35">
      <c r="A11" s="11" t="s">
        <v>142</v>
      </c>
      <c r="B11" s="5"/>
      <c r="C11" s="6" t="s">
        <v>426</v>
      </c>
      <c r="D11" s="3" t="s">
        <v>140</v>
      </c>
    </row>
    <row r="12" spans="1:4" ht="15" customHeight="1" x14ac:dyDescent="0.35">
      <c r="A12" s="11" t="s">
        <v>147</v>
      </c>
      <c r="B12" s="5"/>
      <c r="C12" s="6" t="s">
        <v>427</v>
      </c>
      <c r="D12" s="3" t="s">
        <v>684</v>
      </c>
    </row>
    <row r="13" spans="1:4" ht="15" customHeight="1" x14ac:dyDescent="0.35">
      <c r="A13" s="11" t="s">
        <v>148</v>
      </c>
      <c r="B13" s="5"/>
      <c r="C13" s="6" t="s">
        <v>143</v>
      </c>
      <c r="D13" s="3" t="s">
        <v>687</v>
      </c>
    </row>
    <row r="14" spans="1:4" ht="15" customHeight="1" x14ac:dyDescent="0.35">
      <c r="A14" s="11" t="s">
        <v>149</v>
      </c>
      <c r="B14" s="5"/>
      <c r="C14" s="6" t="s">
        <v>144</v>
      </c>
      <c r="D14" s="3" t="s">
        <v>685</v>
      </c>
    </row>
    <row r="15" spans="1:4" ht="45" customHeight="1" x14ac:dyDescent="0.35">
      <c r="A15" s="16" t="s">
        <v>150</v>
      </c>
      <c r="B15" s="5"/>
      <c r="C15" s="18" t="s">
        <v>145</v>
      </c>
      <c r="D15" s="14" t="s">
        <v>694</v>
      </c>
    </row>
    <row r="16" spans="1:4" ht="15" customHeight="1" x14ac:dyDescent="0.35">
      <c r="A16" s="11" t="s">
        <v>151</v>
      </c>
      <c r="B16" s="5"/>
      <c r="C16" s="6" t="s">
        <v>146</v>
      </c>
      <c r="D16" s="3" t="s">
        <v>686</v>
      </c>
    </row>
    <row r="17" spans="1:4" ht="15" customHeight="1" x14ac:dyDescent="0.35">
      <c r="A17" s="11"/>
      <c r="B17" s="5"/>
      <c r="C17" s="29" t="s">
        <v>183</v>
      </c>
      <c r="D17" s="5"/>
    </row>
    <row r="18" spans="1:4" ht="15" customHeight="1" x14ac:dyDescent="0.35">
      <c r="A18" s="11" t="s">
        <v>152</v>
      </c>
      <c r="B18" s="5"/>
      <c r="C18" s="6" t="s">
        <v>500</v>
      </c>
      <c r="D18" s="4"/>
    </row>
    <row r="19" spans="1:4" ht="15" customHeight="1" x14ac:dyDescent="0.35">
      <c r="A19" s="11" t="s">
        <v>153</v>
      </c>
      <c r="B19" s="5"/>
      <c r="C19" s="6" t="s">
        <v>143</v>
      </c>
      <c r="D19" s="4"/>
    </row>
    <row r="20" spans="1:4" ht="15" customHeight="1" x14ac:dyDescent="0.35">
      <c r="A20" s="11" t="s">
        <v>154</v>
      </c>
      <c r="B20" s="5"/>
      <c r="C20" s="6" t="s">
        <v>144</v>
      </c>
      <c r="D20" s="4"/>
    </row>
    <row r="21" spans="1:4" ht="45" customHeight="1" x14ac:dyDescent="0.35">
      <c r="A21" s="16" t="s">
        <v>155</v>
      </c>
      <c r="B21" s="5"/>
      <c r="C21" s="18" t="s">
        <v>145</v>
      </c>
      <c r="D21" s="15"/>
    </row>
    <row r="22" spans="1:4" ht="15" customHeight="1" x14ac:dyDescent="0.35">
      <c r="A22" s="11"/>
      <c r="B22" s="5"/>
      <c r="C22" s="5"/>
      <c r="D22" s="5"/>
    </row>
    <row r="23" spans="1:4" ht="15" customHeight="1" x14ac:dyDescent="0.35">
      <c r="A23" s="11" t="s">
        <v>156</v>
      </c>
      <c r="B23" s="5"/>
      <c r="C23" s="6" t="s">
        <v>426</v>
      </c>
      <c r="D23" s="4"/>
    </row>
    <row r="24" spans="1:4" ht="15" customHeight="1" x14ac:dyDescent="0.35">
      <c r="A24" s="11" t="s">
        <v>157</v>
      </c>
      <c r="B24" s="5"/>
      <c r="C24" s="6" t="s">
        <v>428</v>
      </c>
      <c r="D24" s="4"/>
    </row>
    <row r="25" spans="1:4" ht="15" customHeight="1" x14ac:dyDescent="0.35">
      <c r="A25" s="11" t="s">
        <v>158</v>
      </c>
      <c r="B25" s="5"/>
      <c r="C25" s="6" t="s">
        <v>143</v>
      </c>
      <c r="D25" s="4"/>
    </row>
    <row r="26" spans="1:4" ht="15" customHeight="1" x14ac:dyDescent="0.35">
      <c r="A26" s="11" t="s">
        <v>159</v>
      </c>
      <c r="B26" s="5"/>
      <c r="C26" s="6" t="s">
        <v>144</v>
      </c>
      <c r="D26" s="4"/>
    </row>
    <row r="27" spans="1:4" ht="45" customHeight="1" x14ac:dyDescent="0.35">
      <c r="A27" s="16" t="s">
        <v>160</v>
      </c>
      <c r="B27" s="5"/>
      <c r="C27" s="18" t="s">
        <v>145</v>
      </c>
      <c r="D27" s="15"/>
    </row>
    <row r="28" spans="1:4" ht="15" customHeight="1" x14ac:dyDescent="0.35">
      <c r="A28" s="11" t="s">
        <v>161</v>
      </c>
      <c r="B28" s="5"/>
      <c r="C28" s="6" t="s">
        <v>146</v>
      </c>
      <c r="D28" s="4"/>
    </row>
    <row r="29" spans="1:4" ht="15" customHeight="1" x14ac:dyDescent="0.35">
      <c r="A29" s="11"/>
      <c r="B29" s="5"/>
      <c r="C29" s="29" t="s">
        <v>183</v>
      </c>
      <c r="D29" s="5"/>
    </row>
    <row r="30" spans="1:4" ht="15" customHeight="1" x14ac:dyDescent="0.35">
      <c r="A30" s="11" t="s">
        <v>162</v>
      </c>
      <c r="B30" s="5"/>
      <c r="C30" s="6" t="s">
        <v>501</v>
      </c>
      <c r="D30" s="4"/>
    </row>
    <row r="31" spans="1:4" ht="15" customHeight="1" x14ac:dyDescent="0.35">
      <c r="A31" s="11" t="s">
        <v>163</v>
      </c>
      <c r="B31" s="5"/>
      <c r="C31" s="6" t="s">
        <v>143</v>
      </c>
      <c r="D31" s="4"/>
    </row>
    <row r="32" spans="1:4" ht="15" customHeight="1" x14ac:dyDescent="0.35">
      <c r="A32" s="11" t="s">
        <v>164</v>
      </c>
      <c r="B32" s="5"/>
      <c r="C32" s="6" t="s">
        <v>144</v>
      </c>
      <c r="D32" s="4"/>
    </row>
    <row r="33" spans="1:4" ht="45" customHeight="1" x14ac:dyDescent="0.35">
      <c r="A33" s="16" t="s">
        <v>165</v>
      </c>
      <c r="B33" s="5"/>
      <c r="C33" s="18" t="s">
        <v>145</v>
      </c>
      <c r="D33" s="15"/>
    </row>
    <row r="34" spans="1:4" ht="15" customHeight="1" x14ac:dyDescent="0.35">
      <c r="A34" s="11"/>
      <c r="B34" s="5"/>
      <c r="C34" s="5"/>
      <c r="D34" s="5"/>
    </row>
    <row r="35" spans="1:4" ht="20" x14ac:dyDescent="0.35">
      <c r="A35" s="11"/>
      <c r="B35" s="5"/>
      <c r="C35" s="33" t="s">
        <v>176</v>
      </c>
      <c r="D35" s="33"/>
    </row>
    <row r="36" spans="1:4" ht="15" customHeight="1" x14ac:dyDescent="0.35">
      <c r="A36" s="11"/>
      <c r="B36" s="5"/>
      <c r="C36" s="5"/>
      <c r="D36" s="5"/>
    </row>
    <row r="37" spans="1:4" ht="15" customHeight="1" x14ac:dyDescent="0.35">
      <c r="A37" s="11" t="s">
        <v>167</v>
      </c>
      <c r="B37" s="5"/>
      <c r="C37" s="6" t="s">
        <v>360</v>
      </c>
      <c r="D37" s="4"/>
    </row>
    <row r="38" spans="1:4" ht="15" customHeight="1" x14ac:dyDescent="0.35">
      <c r="A38" s="11" t="s">
        <v>168</v>
      </c>
      <c r="B38" s="5"/>
      <c r="C38" s="6" t="s">
        <v>166</v>
      </c>
      <c r="D38" s="4"/>
    </row>
    <row r="39" spans="1:4" ht="15" customHeight="1" x14ac:dyDescent="0.35">
      <c r="A39" s="11" t="s">
        <v>169</v>
      </c>
      <c r="B39" s="5"/>
      <c r="C39" s="6" t="s">
        <v>144</v>
      </c>
      <c r="D39" s="4"/>
    </row>
    <row r="40" spans="1:4" ht="45" customHeight="1" x14ac:dyDescent="0.35">
      <c r="A40" s="16" t="s">
        <v>170</v>
      </c>
      <c r="B40" s="5"/>
      <c r="C40" s="18" t="s">
        <v>145</v>
      </c>
      <c r="D40" s="15"/>
    </row>
    <row r="41" spans="1:4" ht="15" customHeight="1" x14ac:dyDescent="0.35">
      <c r="A41" s="11" t="s">
        <v>171</v>
      </c>
      <c r="B41" s="5"/>
      <c r="C41" s="6" t="s">
        <v>146</v>
      </c>
      <c r="D41" s="4"/>
    </row>
    <row r="42" spans="1:4" ht="15" customHeight="1" x14ac:dyDescent="0.35">
      <c r="A42" s="11"/>
      <c r="B42" s="5"/>
      <c r="C42" s="5"/>
      <c r="D42" s="5"/>
    </row>
    <row r="43" spans="1:4" ht="20" x14ac:dyDescent="0.35">
      <c r="A43" s="11"/>
      <c r="B43" s="5"/>
      <c r="C43" s="33" t="s">
        <v>177</v>
      </c>
      <c r="D43" s="33"/>
    </row>
    <row r="44" spans="1:4" ht="15" customHeight="1" x14ac:dyDescent="0.35">
      <c r="A44" s="11"/>
      <c r="B44" s="5"/>
      <c r="C44" s="5"/>
      <c r="D44" s="5"/>
    </row>
    <row r="45" spans="1:4" ht="15" customHeight="1" x14ac:dyDescent="0.35">
      <c r="A45" s="11" t="s">
        <v>178</v>
      </c>
      <c r="B45" s="5"/>
      <c r="C45" s="6" t="s">
        <v>361</v>
      </c>
      <c r="D45" s="4"/>
    </row>
    <row r="46" spans="1:4" ht="15" customHeight="1" x14ac:dyDescent="0.35">
      <c r="A46" s="11" t="s">
        <v>179</v>
      </c>
      <c r="B46" s="5"/>
      <c r="C46" s="6" t="s">
        <v>166</v>
      </c>
      <c r="D46" s="4"/>
    </row>
    <row r="47" spans="1:4" ht="15" customHeight="1" x14ac:dyDescent="0.35">
      <c r="A47" s="11" t="s">
        <v>180</v>
      </c>
      <c r="B47" s="5"/>
      <c r="C47" s="6" t="s">
        <v>144</v>
      </c>
      <c r="D47" s="4"/>
    </row>
    <row r="48" spans="1:4" ht="45" customHeight="1" x14ac:dyDescent="0.35">
      <c r="A48" s="16" t="s">
        <v>181</v>
      </c>
      <c r="B48" s="5"/>
      <c r="C48" s="18" t="s">
        <v>145</v>
      </c>
      <c r="D48" s="15"/>
    </row>
    <row r="49" spans="1:4" ht="15" customHeight="1" x14ac:dyDescent="0.35">
      <c r="A49" s="11" t="s">
        <v>182</v>
      </c>
      <c r="B49" s="5"/>
      <c r="C49" s="6" t="s">
        <v>146</v>
      </c>
      <c r="D49" s="4"/>
    </row>
    <row r="50" spans="1:4" ht="15" customHeight="1" x14ac:dyDescent="0.35">
      <c r="A50" s="11"/>
      <c r="B50" s="5"/>
      <c r="C50" s="5"/>
      <c r="D50" s="5"/>
    </row>
  </sheetData>
  <sheetProtection algorithmName="SHA-512" hashValue="9RqkSNU8DckX78UGMNlrHW/vOfwQHLzjla12fT7dlc4fTjYQbV5Cu4I/u7E7bEBB3+ep+iiwYCrn1M3uBctTxQ==" saltValue="cE5ODRATbxRKGS7nXiXlsQ==" spinCount="100000" sheet="1" objects="1" scenarios="1"/>
  <mergeCells count="4">
    <mergeCell ref="C6:D6"/>
    <mergeCell ref="C9:D9"/>
    <mergeCell ref="C35:D35"/>
    <mergeCell ref="C43:D43"/>
  </mergeCells>
  <dataValidations count="1">
    <dataValidation type="list" allowBlank="1" showInputMessage="1" showErrorMessage="1" sqref="D11 D23">
      <formula1>elenco_laurea</formula1>
    </dataValidation>
  </dataValidations>
  <printOptions horizontalCentered="1"/>
  <pageMargins left="0.19685039370078741" right="0.19685039370078741" top="0.78740157480314965" bottom="0.78740157480314965" header="0.39370078740157483" footer="0.39370078740157483"/>
  <pageSetup paperSize="9" scale="80" fitToHeight="0" orientation="portrait" verticalDpi="1200" r:id="rId1"/>
  <headerFooter>
    <oddFooter>&amp;C&amp;"Arial,Normale"&amp;8CURSUS STUDIORUM / PAGINA &amp;P DI &amp;N</oddFoot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130"/>
  <sheetViews>
    <sheetView zoomScaleNormal="100" workbookViewId="0">
      <selection activeCell="H69" sqref="H69"/>
    </sheetView>
  </sheetViews>
  <sheetFormatPr defaultColWidth="9.1796875" defaultRowHeight="15" customHeight="1" x14ac:dyDescent="0.35"/>
  <cols>
    <col min="1" max="1" width="6.453125" style="13" customWidth="1"/>
    <col min="2" max="2" width="2.81640625" style="7" customWidth="1"/>
    <col min="3" max="3" width="42.81640625" style="7" customWidth="1"/>
    <col min="4" max="4" width="81.453125" style="7" customWidth="1"/>
    <col min="5" max="5" width="2.81640625" style="7" customWidth="1"/>
    <col min="6" max="16384" width="9.1796875" style="7"/>
  </cols>
  <sheetData>
    <row r="1" spans="1:4" ht="15" customHeight="1" x14ac:dyDescent="0.35">
      <c r="A1" s="11"/>
      <c r="B1" s="5"/>
      <c r="C1" s="6" t="s">
        <v>118</v>
      </c>
      <c r="D1" s="5" t="str">
        <f>istruzioni_bianco</f>
        <v>Posizionarsi sopra una cella per visualizzare le relative istruzioni di compilazione</v>
      </c>
    </row>
    <row r="2" spans="1:4" ht="15" customHeight="1" x14ac:dyDescent="0.35">
      <c r="A2" s="11"/>
      <c r="B2" s="5"/>
      <c r="C2" s="5"/>
      <c r="D2" s="8" t="str">
        <f>istruzioni_giallo</f>
        <v>La compilazione delle celle evidenziate in giallo è obbligatoria</v>
      </c>
    </row>
    <row r="3" spans="1:4" ht="15" customHeight="1" x14ac:dyDescent="0.35">
      <c r="A3" s="11"/>
      <c r="B3" s="5"/>
      <c r="C3" s="5"/>
      <c r="D3" s="9" t="str">
        <f>istruzioni_verde</f>
        <v>La compilazione delle celle evidenziate in verde è facoltativa, ma consigliata se pertinente</v>
      </c>
    </row>
    <row r="4" spans="1:4" ht="15" customHeight="1" x14ac:dyDescent="0.35">
      <c r="A4" s="11"/>
      <c r="B4" s="5"/>
      <c r="C4" s="5"/>
      <c r="D4" s="10" t="str">
        <f>istruzioni_rosso</f>
        <v>Le celle evideziate in rosso si compilano automaticamente</v>
      </c>
    </row>
    <row r="5" spans="1:4" ht="15" customHeight="1" x14ac:dyDescent="0.35">
      <c r="A5" s="11"/>
      <c r="B5" s="5"/>
      <c r="C5" s="5"/>
      <c r="D5" s="5"/>
    </row>
    <row r="6" spans="1:4" ht="16.5" x14ac:dyDescent="0.35">
      <c r="A6" s="11"/>
      <c r="B6" s="5"/>
      <c r="C6" s="36" t="s">
        <v>209</v>
      </c>
      <c r="D6" s="36"/>
    </row>
    <row r="7" spans="1:4" ht="15" customHeight="1" x14ac:dyDescent="0.35">
      <c r="A7" s="11" t="s">
        <v>120</v>
      </c>
      <c r="B7" s="5"/>
      <c r="C7" s="6" t="s">
        <v>105</v>
      </c>
      <c r="D7" s="12" t="str">
        <f>candidatura</f>
        <v xml:space="preserve">CINZIA DONALISIO; </v>
      </c>
    </row>
    <row r="8" spans="1:4" ht="15" customHeight="1" x14ac:dyDescent="0.35">
      <c r="A8" s="11"/>
      <c r="B8" s="5"/>
      <c r="C8" s="5"/>
      <c r="D8" s="5"/>
    </row>
    <row r="9" spans="1:4" ht="20" x14ac:dyDescent="0.35">
      <c r="A9" s="11"/>
      <c r="B9" s="5"/>
      <c r="C9" s="33" t="s">
        <v>660</v>
      </c>
      <c r="D9" s="33"/>
    </row>
    <row r="10" spans="1:4" ht="60" customHeight="1" x14ac:dyDescent="0.35">
      <c r="A10" s="11"/>
      <c r="B10" s="5"/>
      <c r="C10" s="37" t="s">
        <v>362</v>
      </c>
      <c r="D10" s="37"/>
    </row>
    <row r="11" spans="1:4" ht="15" customHeight="1" x14ac:dyDescent="0.35">
      <c r="A11" s="11"/>
      <c r="B11" s="5"/>
      <c r="C11" s="5"/>
      <c r="D11" s="5"/>
    </row>
    <row r="12" spans="1:4" ht="15" customHeight="1" x14ac:dyDescent="0.35">
      <c r="A12" s="11" t="s">
        <v>188</v>
      </c>
      <c r="B12" s="5"/>
      <c r="C12" s="6" t="s">
        <v>491</v>
      </c>
      <c r="D12" s="31">
        <v>31048</v>
      </c>
    </row>
    <row r="13" spans="1:4" ht="15" customHeight="1" x14ac:dyDescent="0.35">
      <c r="A13" s="11" t="s">
        <v>189</v>
      </c>
      <c r="B13" s="5"/>
      <c r="C13" s="6" t="s">
        <v>492</v>
      </c>
      <c r="D13" s="31">
        <v>36038</v>
      </c>
    </row>
    <row r="14" spans="1:4" ht="15" customHeight="1" x14ac:dyDescent="0.35">
      <c r="A14" s="11" t="s">
        <v>190</v>
      </c>
      <c r="B14" s="5"/>
      <c r="C14" s="6" t="s">
        <v>377</v>
      </c>
      <c r="D14" s="3" t="s">
        <v>690</v>
      </c>
    </row>
    <row r="15" spans="1:4" ht="15" customHeight="1" x14ac:dyDescent="0.35">
      <c r="A15" s="11" t="s">
        <v>191</v>
      </c>
      <c r="B15" s="5"/>
      <c r="C15" s="6" t="s">
        <v>376</v>
      </c>
      <c r="D15" s="3" t="s">
        <v>691</v>
      </c>
    </row>
    <row r="16" spans="1:4" ht="15" customHeight="1" x14ac:dyDescent="0.35">
      <c r="A16" s="11" t="s">
        <v>192</v>
      </c>
      <c r="B16" s="5"/>
      <c r="C16" s="6" t="s">
        <v>558</v>
      </c>
      <c r="D16" s="3" t="s">
        <v>692</v>
      </c>
    </row>
    <row r="17" spans="1:4" ht="15" customHeight="1" x14ac:dyDescent="0.35">
      <c r="A17" s="11" t="s">
        <v>193</v>
      </c>
      <c r="B17" s="5"/>
      <c r="C17" s="6" t="s">
        <v>198</v>
      </c>
      <c r="D17" s="3" t="s">
        <v>206</v>
      </c>
    </row>
    <row r="18" spans="1:4" ht="15" customHeight="1" x14ac:dyDescent="0.35">
      <c r="A18" s="11" t="s">
        <v>194</v>
      </c>
      <c r="B18" s="5"/>
      <c r="C18" s="6" t="s">
        <v>186</v>
      </c>
      <c r="D18" s="3" t="s">
        <v>693</v>
      </c>
    </row>
    <row r="19" spans="1:4" ht="15" customHeight="1" x14ac:dyDescent="0.35">
      <c r="A19" s="11" t="s">
        <v>195</v>
      </c>
      <c r="B19" s="5"/>
      <c r="C19" s="6" t="s">
        <v>484</v>
      </c>
      <c r="D19" s="3" t="s">
        <v>486</v>
      </c>
    </row>
    <row r="20" spans="1:4" ht="15" customHeight="1" x14ac:dyDescent="0.35">
      <c r="A20" s="11" t="s">
        <v>196</v>
      </c>
      <c r="B20" s="5"/>
      <c r="C20" s="6" t="s">
        <v>488</v>
      </c>
      <c r="D20" s="3" t="s">
        <v>354</v>
      </c>
    </row>
    <row r="21" spans="1:4" s="28" customFormat="1" ht="75" customHeight="1" x14ac:dyDescent="0.35">
      <c r="A21" s="16" t="s">
        <v>211</v>
      </c>
      <c r="B21" s="17"/>
      <c r="C21" s="18" t="s">
        <v>197</v>
      </c>
      <c r="D21" s="14" t="s">
        <v>688</v>
      </c>
    </row>
    <row r="22" spans="1:4" s="28" customFormat="1" ht="45" customHeight="1" x14ac:dyDescent="0.35">
      <c r="A22" s="16" t="s">
        <v>212</v>
      </c>
      <c r="B22" s="17"/>
      <c r="C22" s="18" t="s">
        <v>187</v>
      </c>
      <c r="D22" s="14" t="s">
        <v>689</v>
      </c>
    </row>
    <row r="24" spans="1:4" ht="15" customHeight="1" x14ac:dyDescent="0.35">
      <c r="A24" s="11" t="s">
        <v>213</v>
      </c>
      <c r="B24" s="5"/>
      <c r="C24" s="6" t="s">
        <v>491</v>
      </c>
      <c r="D24" s="30">
        <v>36039</v>
      </c>
    </row>
    <row r="25" spans="1:4" ht="15" customHeight="1" x14ac:dyDescent="0.35">
      <c r="A25" s="11" t="s">
        <v>214</v>
      </c>
      <c r="B25" s="5"/>
      <c r="C25" s="6" t="s">
        <v>492</v>
      </c>
      <c r="D25" s="30">
        <v>36891</v>
      </c>
    </row>
    <row r="26" spans="1:4" ht="15" customHeight="1" x14ac:dyDescent="0.35">
      <c r="A26" s="11" t="s">
        <v>215</v>
      </c>
      <c r="B26" s="5"/>
      <c r="C26" s="6" t="s">
        <v>378</v>
      </c>
      <c r="D26" s="4" t="s">
        <v>695</v>
      </c>
    </row>
    <row r="27" spans="1:4" ht="15" customHeight="1" x14ac:dyDescent="0.35">
      <c r="A27" s="11" t="s">
        <v>216</v>
      </c>
      <c r="B27" s="5"/>
      <c r="C27" s="6" t="s">
        <v>376</v>
      </c>
      <c r="D27" s="4" t="s">
        <v>696</v>
      </c>
    </row>
    <row r="28" spans="1:4" ht="15" customHeight="1" x14ac:dyDescent="0.35">
      <c r="A28" s="11" t="s">
        <v>217</v>
      </c>
      <c r="B28" s="5"/>
      <c r="C28" s="6" t="s">
        <v>558</v>
      </c>
      <c r="D28" s="4" t="s">
        <v>697</v>
      </c>
    </row>
    <row r="29" spans="1:4" ht="15" customHeight="1" x14ac:dyDescent="0.35">
      <c r="A29" s="11" t="s">
        <v>218</v>
      </c>
      <c r="B29" s="5"/>
      <c r="C29" s="6" t="s">
        <v>198</v>
      </c>
      <c r="D29" s="4" t="s">
        <v>206</v>
      </c>
    </row>
    <row r="30" spans="1:4" ht="15" customHeight="1" x14ac:dyDescent="0.35">
      <c r="A30" s="11" t="s">
        <v>219</v>
      </c>
      <c r="B30" s="5"/>
      <c r="C30" s="6" t="s">
        <v>186</v>
      </c>
      <c r="D30" s="4" t="s">
        <v>698</v>
      </c>
    </row>
    <row r="31" spans="1:4" ht="15" customHeight="1" x14ac:dyDescent="0.35">
      <c r="A31" s="11" t="s">
        <v>220</v>
      </c>
      <c r="B31" s="5"/>
      <c r="C31" s="6" t="s">
        <v>484</v>
      </c>
      <c r="D31" s="4" t="s">
        <v>486</v>
      </c>
    </row>
    <row r="32" spans="1:4" ht="15" customHeight="1" x14ac:dyDescent="0.35">
      <c r="A32" s="11" t="s">
        <v>221</v>
      </c>
      <c r="B32" s="5"/>
      <c r="C32" s="6" t="s">
        <v>488</v>
      </c>
      <c r="D32" s="4" t="s">
        <v>354</v>
      </c>
    </row>
    <row r="33" spans="1:4" s="28" customFormat="1" ht="75" customHeight="1" x14ac:dyDescent="0.35">
      <c r="A33" s="16" t="s">
        <v>222</v>
      </c>
      <c r="B33" s="17"/>
      <c r="C33" s="18" t="s">
        <v>197</v>
      </c>
      <c r="D33" s="15" t="s">
        <v>727</v>
      </c>
    </row>
    <row r="34" spans="1:4" s="28" customFormat="1" ht="45" customHeight="1" x14ac:dyDescent="0.35">
      <c r="A34" s="16" t="s">
        <v>223</v>
      </c>
      <c r="B34" s="17"/>
      <c r="C34" s="18" t="s">
        <v>187</v>
      </c>
      <c r="D34" s="15" t="s">
        <v>699</v>
      </c>
    </row>
    <row r="36" spans="1:4" ht="15" customHeight="1" x14ac:dyDescent="0.35">
      <c r="A36" s="11" t="s">
        <v>224</v>
      </c>
      <c r="B36" s="5"/>
      <c r="C36" s="6" t="s">
        <v>491</v>
      </c>
      <c r="D36" s="32" t="s">
        <v>730</v>
      </c>
    </row>
    <row r="37" spans="1:4" ht="15" customHeight="1" x14ac:dyDescent="0.35">
      <c r="A37" s="11" t="s">
        <v>225</v>
      </c>
      <c r="B37" s="5"/>
      <c r="C37" s="6" t="s">
        <v>492</v>
      </c>
      <c r="D37" s="32" t="s">
        <v>739</v>
      </c>
    </row>
    <row r="38" spans="1:4" ht="15" customHeight="1" x14ac:dyDescent="0.35">
      <c r="A38" s="11" t="s">
        <v>226</v>
      </c>
      <c r="B38" s="5"/>
      <c r="C38" s="6" t="s">
        <v>379</v>
      </c>
      <c r="D38" s="4" t="s">
        <v>704</v>
      </c>
    </row>
    <row r="39" spans="1:4" ht="15" customHeight="1" x14ac:dyDescent="0.35">
      <c r="A39" s="11" t="s">
        <v>227</v>
      </c>
      <c r="B39" s="5"/>
      <c r="C39" s="6" t="s">
        <v>376</v>
      </c>
      <c r="D39" s="4" t="s">
        <v>705</v>
      </c>
    </row>
    <row r="40" spans="1:4" ht="15" customHeight="1" x14ac:dyDescent="0.35">
      <c r="A40" s="11" t="s">
        <v>228</v>
      </c>
      <c r="B40" s="5"/>
      <c r="C40" s="6" t="s">
        <v>558</v>
      </c>
      <c r="D40" s="4" t="s">
        <v>706</v>
      </c>
    </row>
    <row r="41" spans="1:4" ht="15" customHeight="1" x14ac:dyDescent="0.35">
      <c r="A41" s="11" t="s">
        <v>229</v>
      </c>
      <c r="B41" s="5"/>
      <c r="C41" s="6" t="s">
        <v>198</v>
      </c>
      <c r="D41" s="4" t="s">
        <v>206</v>
      </c>
    </row>
    <row r="42" spans="1:4" ht="15" customHeight="1" x14ac:dyDescent="0.35">
      <c r="A42" s="11" t="s">
        <v>230</v>
      </c>
      <c r="B42" s="5"/>
      <c r="C42" s="6" t="s">
        <v>186</v>
      </c>
      <c r="D42" s="4" t="s">
        <v>707</v>
      </c>
    </row>
    <row r="43" spans="1:4" ht="15" customHeight="1" x14ac:dyDescent="0.35">
      <c r="A43" s="11" t="s">
        <v>231</v>
      </c>
      <c r="B43" s="5"/>
      <c r="C43" s="6" t="s">
        <v>484</v>
      </c>
      <c r="D43" s="4" t="s">
        <v>486</v>
      </c>
    </row>
    <row r="44" spans="1:4" ht="15" customHeight="1" x14ac:dyDescent="0.35">
      <c r="A44" s="11" t="s">
        <v>232</v>
      </c>
      <c r="B44" s="5"/>
      <c r="C44" s="6" t="s">
        <v>488</v>
      </c>
      <c r="D44" s="4" t="s">
        <v>353</v>
      </c>
    </row>
    <row r="45" spans="1:4" s="28" customFormat="1" ht="75" customHeight="1" x14ac:dyDescent="0.35">
      <c r="A45" s="16" t="s">
        <v>233</v>
      </c>
      <c r="B45" s="17"/>
      <c r="C45" s="18" t="s">
        <v>197</v>
      </c>
      <c r="D45" s="15" t="s">
        <v>728</v>
      </c>
    </row>
    <row r="46" spans="1:4" s="28" customFormat="1" ht="45" customHeight="1" x14ac:dyDescent="0.35">
      <c r="A46" s="16" t="s">
        <v>234</v>
      </c>
      <c r="B46" s="17"/>
      <c r="C46" s="18" t="s">
        <v>187</v>
      </c>
      <c r="D46" s="15" t="s">
        <v>708</v>
      </c>
    </row>
    <row r="48" spans="1:4" ht="15" customHeight="1" x14ac:dyDescent="0.35">
      <c r="A48" s="11" t="s">
        <v>235</v>
      </c>
      <c r="B48" s="5"/>
      <c r="C48" s="6" t="s">
        <v>491</v>
      </c>
      <c r="D48" s="32" t="s">
        <v>731</v>
      </c>
    </row>
    <row r="49" spans="1:4" ht="15" customHeight="1" x14ac:dyDescent="0.35">
      <c r="A49" s="11" t="s">
        <v>236</v>
      </c>
      <c r="B49" s="5"/>
      <c r="C49" s="6" t="s">
        <v>492</v>
      </c>
      <c r="D49" s="32" t="s">
        <v>711</v>
      </c>
    </row>
    <row r="50" spans="1:4" ht="15" customHeight="1" x14ac:dyDescent="0.35">
      <c r="A50" s="11" t="s">
        <v>237</v>
      </c>
      <c r="B50" s="5"/>
      <c r="C50" s="6" t="s">
        <v>380</v>
      </c>
      <c r="D50" s="4" t="s">
        <v>709</v>
      </c>
    </row>
    <row r="51" spans="1:4" ht="15" customHeight="1" x14ac:dyDescent="0.35">
      <c r="A51" s="11" t="s">
        <v>238</v>
      </c>
      <c r="B51" s="5"/>
      <c r="C51" s="6" t="s">
        <v>376</v>
      </c>
      <c r="D51" s="4" t="s">
        <v>705</v>
      </c>
    </row>
    <row r="52" spans="1:4" ht="15" customHeight="1" x14ac:dyDescent="0.35">
      <c r="A52" s="11" t="s">
        <v>239</v>
      </c>
      <c r="B52" s="5"/>
      <c r="C52" s="6" t="s">
        <v>558</v>
      </c>
      <c r="D52" s="4" t="s">
        <v>706</v>
      </c>
    </row>
    <row r="53" spans="1:4" ht="15" customHeight="1" x14ac:dyDescent="0.35">
      <c r="A53" s="11" t="s">
        <v>240</v>
      </c>
      <c r="B53" s="5"/>
      <c r="C53" s="6" t="s">
        <v>198</v>
      </c>
      <c r="D53" s="4" t="s">
        <v>200</v>
      </c>
    </row>
    <row r="54" spans="1:4" ht="15" customHeight="1" x14ac:dyDescent="0.35">
      <c r="A54" s="11" t="s">
        <v>241</v>
      </c>
      <c r="B54" s="5"/>
      <c r="C54" s="6" t="s">
        <v>186</v>
      </c>
      <c r="D54" s="4" t="s">
        <v>707</v>
      </c>
    </row>
    <row r="55" spans="1:4" ht="15" customHeight="1" x14ac:dyDescent="0.35">
      <c r="A55" s="11" t="s">
        <v>242</v>
      </c>
      <c r="B55" s="5"/>
      <c r="C55" s="6" t="s">
        <v>484</v>
      </c>
      <c r="D55" s="4" t="s">
        <v>486</v>
      </c>
    </row>
    <row r="56" spans="1:4" ht="15" customHeight="1" x14ac:dyDescent="0.35">
      <c r="A56" s="11" t="s">
        <v>243</v>
      </c>
      <c r="B56" s="5"/>
      <c r="C56" s="6" t="s">
        <v>488</v>
      </c>
      <c r="D56" s="4" t="s">
        <v>353</v>
      </c>
    </row>
    <row r="57" spans="1:4" s="28" customFormat="1" ht="75" customHeight="1" x14ac:dyDescent="0.35">
      <c r="A57" s="16" t="s">
        <v>244</v>
      </c>
      <c r="B57" s="17"/>
      <c r="C57" s="18" t="s">
        <v>197</v>
      </c>
      <c r="D57" s="15" t="s">
        <v>729</v>
      </c>
    </row>
    <row r="58" spans="1:4" s="28" customFormat="1" ht="45" customHeight="1" x14ac:dyDescent="0.35">
      <c r="A58" s="16" t="s">
        <v>245</v>
      </c>
      <c r="B58" s="17"/>
      <c r="C58" s="18" t="s">
        <v>187</v>
      </c>
      <c r="D58" s="15" t="s">
        <v>710</v>
      </c>
    </row>
    <row r="60" spans="1:4" ht="15" customHeight="1" x14ac:dyDescent="0.35">
      <c r="A60" s="11" t="s">
        <v>246</v>
      </c>
      <c r="B60" s="5"/>
      <c r="C60" s="6" t="s">
        <v>491</v>
      </c>
      <c r="D60" s="32" t="s">
        <v>711</v>
      </c>
    </row>
    <row r="61" spans="1:4" ht="15" customHeight="1" x14ac:dyDescent="0.35">
      <c r="A61" s="11" t="s">
        <v>247</v>
      </c>
      <c r="B61" s="5"/>
      <c r="C61" s="6" t="s">
        <v>492</v>
      </c>
      <c r="D61" s="32" t="s">
        <v>740</v>
      </c>
    </row>
    <row r="62" spans="1:4" ht="15" customHeight="1" x14ac:dyDescent="0.35">
      <c r="A62" s="11" t="s">
        <v>248</v>
      </c>
      <c r="B62" s="5"/>
      <c r="C62" s="6" t="s">
        <v>381</v>
      </c>
      <c r="D62" s="4" t="s">
        <v>704</v>
      </c>
    </row>
    <row r="63" spans="1:4" ht="15" customHeight="1" x14ac:dyDescent="0.35">
      <c r="A63" s="11" t="s">
        <v>249</v>
      </c>
      <c r="B63" s="5"/>
      <c r="C63" s="6" t="s">
        <v>376</v>
      </c>
      <c r="D63" s="4" t="s">
        <v>705</v>
      </c>
    </row>
    <row r="64" spans="1:4" ht="15" customHeight="1" x14ac:dyDescent="0.35">
      <c r="A64" s="11" t="s">
        <v>250</v>
      </c>
      <c r="B64" s="5"/>
      <c r="C64" s="6" t="s">
        <v>558</v>
      </c>
      <c r="D64" s="4" t="s">
        <v>706</v>
      </c>
    </row>
    <row r="65" spans="1:4" ht="15" customHeight="1" x14ac:dyDescent="0.35">
      <c r="A65" s="11" t="s">
        <v>251</v>
      </c>
      <c r="B65" s="5"/>
      <c r="C65" s="6" t="s">
        <v>198</v>
      </c>
      <c r="D65" s="4" t="s">
        <v>206</v>
      </c>
    </row>
    <row r="66" spans="1:4" ht="15" customHeight="1" x14ac:dyDescent="0.35">
      <c r="A66" s="11" t="s">
        <v>252</v>
      </c>
      <c r="B66" s="5"/>
      <c r="C66" s="6" t="s">
        <v>186</v>
      </c>
      <c r="D66" s="4" t="s">
        <v>707</v>
      </c>
    </row>
    <row r="67" spans="1:4" ht="15" customHeight="1" x14ac:dyDescent="0.35">
      <c r="A67" s="11" t="s">
        <v>253</v>
      </c>
      <c r="B67" s="5"/>
      <c r="C67" s="6" t="s">
        <v>484</v>
      </c>
      <c r="D67" s="4" t="s">
        <v>486</v>
      </c>
    </row>
    <row r="68" spans="1:4" ht="15" customHeight="1" x14ac:dyDescent="0.35">
      <c r="A68" s="11" t="s">
        <v>254</v>
      </c>
      <c r="B68" s="5"/>
      <c r="C68" s="6" t="s">
        <v>488</v>
      </c>
      <c r="D68" s="4" t="s">
        <v>353</v>
      </c>
    </row>
    <row r="69" spans="1:4" s="28" customFormat="1" ht="75" customHeight="1" x14ac:dyDescent="0.35">
      <c r="A69" s="16" t="s">
        <v>255</v>
      </c>
      <c r="B69" s="17"/>
      <c r="C69" s="18" t="s">
        <v>197</v>
      </c>
      <c r="D69" s="15" t="s">
        <v>712</v>
      </c>
    </row>
    <row r="70" spans="1:4" s="28" customFormat="1" ht="45" customHeight="1" x14ac:dyDescent="0.35">
      <c r="A70" s="16" t="s">
        <v>256</v>
      </c>
      <c r="B70" s="17"/>
      <c r="C70" s="18" t="s">
        <v>187</v>
      </c>
      <c r="D70" s="15" t="s">
        <v>713</v>
      </c>
    </row>
    <row r="72" spans="1:4" ht="15" customHeight="1" x14ac:dyDescent="0.35">
      <c r="A72" s="11" t="s">
        <v>257</v>
      </c>
      <c r="B72" s="5"/>
      <c r="C72" s="6" t="s">
        <v>491</v>
      </c>
      <c r="D72" s="32" t="s">
        <v>732</v>
      </c>
    </row>
    <row r="73" spans="1:4" ht="15" customHeight="1" x14ac:dyDescent="0.35">
      <c r="A73" s="11" t="s">
        <v>258</v>
      </c>
      <c r="B73" s="5"/>
      <c r="C73" s="6" t="s">
        <v>492</v>
      </c>
      <c r="D73" s="32" t="s">
        <v>715</v>
      </c>
    </row>
    <row r="74" spans="1:4" ht="15" customHeight="1" x14ac:dyDescent="0.35">
      <c r="A74" s="11" t="s">
        <v>259</v>
      </c>
      <c r="B74" s="5"/>
      <c r="C74" s="6" t="s">
        <v>382</v>
      </c>
      <c r="D74" s="4" t="s">
        <v>716</v>
      </c>
    </row>
    <row r="75" spans="1:4" ht="15" customHeight="1" x14ac:dyDescent="0.35">
      <c r="A75" s="11" t="s">
        <v>260</v>
      </c>
      <c r="B75" s="5"/>
      <c r="C75" s="6" t="s">
        <v>376</v>
      </c>
      <c r="D75" s="4" t="s">
        <v>705</v>
      </c>
    </row>
    <row r="76" spans="1:4" ht="15" customHeight="1" x14ac:dyDescent="0.35">
      <c r="A76" s="11" t="s">
        <v>261</v>
      </c>
      <c r="B76" s="5"/>
      <c r="C76" s="6" t="s">
        <v>558</v>
      </c>
      <c r="D76" s="4" t="s">
        <v>706</v>
      </c>
    </row>
    <row r="77" spans="1:4" ht="15" customHeight="1" x14ac:dyDescent="0.35">
      <c r="A77" s="11" t="s">
        <v>262</v>
      </c>
      <c r="B77" s="5"/>
      <c r="C77" s="6" t="s">
        <v>198</v>
      </c>
      <c r="D77" s="4" t="s">
        <v>199</v>
      </c>
    </row>
    <row r="78" spans="1:4" ht="15" customHeight="1" x14ac:dyDescent="0.35">
      <c r="A78" s="11" t="s">
        <v>263</v>
      </c>
      <c r="B78" s="5"/>
      <c r="C78" s="6" t="s">
        <v>186</v>
      </c>
      <c r="D78" s="4" t="s">
        <v>717</v>
      </c>
    </row>
    <row r="79" spans="1:4" ht="15" customHeight="1" x14ac:dyDescent="0.35">
      <c r="A79" s="11" t="s">
        <v>264</v>
      </c>
      <c r="B79" s="5"/>
      <c r="C79" s="6" t="s">
        <v>484</v>
      </c>
      <c r="D79" s="4" t="s">
        <v>486</v>
      </c>
    </row>
    <row r="80" spans="1:4" ht="15" customHeight="1" x14ac:dyDescent="0.35">
      <c r="A80" s="11" t="s">
        <v>265</v>
      </c>
      <c r="B80" s="5"/>
      <c r="C80" s="6" t="s">
        <v>488</v>
      </c>
      <c r="D80" s="4" t="s">
        <v>353</v>
      </c>
    </row>
    <row r="81" spans="1:4" s="28" customFormat="1" ht="75" customHeight="1" x14ac:dyDescent="0.35">
      <c r="A81" s="16" t="s">
        <v>266</v>
      </c>
      <c r="B81" s="17"/>
      <c r="C81" s="18" t="s">
        <v>197</v>
      </c>
      <c r="D81" s="15" t="s">
        <v>733</v>
      </c>
    </row>
    <row r="82" spans="1:4" s="28" customFormat="1" ht="45" customHeight="1" x14ac:dyDescent="0.35">
      <c r="A82" s="16" t="s">
        <v>267</v>
      </c>
      <c r="B82" s="17"/>
      <c r="C82" s="18" t="s">
        <v>187</v>
      </c>
      <c r="D82" s="15" t="s">
        <v>734</v>
      </c>
    </row>
    <row r="84" spans="1:4" ht="15" customHeight="1" x14ac:dyDescent="0.35">
      <c r="A84" s="11" t="s">
        <v>268</v>
      </c>
      <c r="B84" s="5"/>
      <c r="C84" s="6" t="s">
        <v>491</v>
      </c>
      <c r="D84" s="32" t="s">
        <v>714</v>
      </c>
    </row>
    <row r="85" spans="1:4" ht="15" customHeight="1" x14ac:dyDescent="0.35">
      <c r="A85" s="11" t="s">
        <v>269</v>
      </c>
      <c r="B85" s="5"/>
      <c r="C85" s="6" t="s">
        <v>492</v>
      </c>
      <c r="D85" s="32" t="s">
        <v>715</v>
      </c>
    </row>
    <row r="86" spans="1:4" ht="15" customHeight="1" x14ac:dyDescent="0.35">
      <c r="A86" s="11" t="s">
        <v>270</v>
      </c>
      <c r="B86" s="5"/>
      <c r="C86" s="6" t="s">
        <v>383</v>
      </c>
      <c r="D86" s="4" t="s">
        <v>680</v>
      </c>
    </row>
    <row r="87" spans="1:4" ht="15" customHeight="1" x14ac:dyDescent="0.35">
      <c r="A87" s="11" t="s">
        <v>271</v>
      </c>
      <c r="B87" s="5"/>
      <c r="C87" s="6" t="s">
        <v>376</v>
      </c>
      <c r="D87" s="4" t="s">
        <v>705</v>
      </c>
    </row>
    <row r="88" spans="1:4" ht="15" customHeight="1" x14ac:dyDescent="0.35">
      <c r="A88" s="11" t="s">
        <v>272</v>
      </c>
      <c r="B88" s="5"/>
      <c r="C88" s="6" t="s">
        <v>558</v>
      </c>
      <c r="D88" s="4" t="s">
        <v>706</v>
      </c>
    </row>
    <row r="89" spans="1:4" ht="15" customHeight="1" x14ac:dyDescent="0.35">
      <c r="A89" s="11" t="s">
        <v>273</v>
      </c>
      <c r="B89" s="5"/>
      <c r="C89" s="6" t="s">
        <v>198</v>
      </c>
      <c r="D89" s="4" t="s">
        <v>199</v>
      </c>
    </row>
    <row r="90" spans="1:4" ht="15" customHeight="1" x14ac:dyDescent="0.35">
      <c r="A90" s="11" t="s">
        <v>274</v>
      </c>
      <c r="B90" s="5"/>
      <c r="C90" s="6" t="s">
        <v>186</v>
      </c>
      <c r="D90" s="4" t="s">
        <v>718</v>
      </c>
    </row>
    <row r="91" spans="1:4" ht="15" customHeight="1" x14ac:dyDescent="0.35">
      <c r="A91" s="11" t="s">
        <v>275</v>
      </c>
      <c r="B91" s="5"/>
      <c r="C91" s="6" t="s">
        <v>484</v>
      </c>
      <c r="D91" s="4" t="s">
        <v>486</v>
      </c>
    </row>
    <row r="92" spans="1:4" ht="15" customHeight="1" x14ac:dyDescent="0.35">
      <c r="A92" s="11" t="s">
        <v>276</v>
      </c>
      <c r="B92" s="5"/>
      <c r="C92" s="6" t="s">
        <v>488</v>
      </c>
      <c r="D92" s="4" t="s">
        <v>354</v>
      </c>
    </row>
    <row r="93" spans="1:4" s="28" customFormat="1" ht="75" customHeight="1" x14ac:dyDescent="0.35">
      <c r="A93" s="16" t="s">
        <v>277</v>
      </c>
      <c r="B93" s="17"/>
      <c r="C93" s="18" t="s">
        <v>197</v>
      </c>
      <c r="D93" s="15" t="s">
        <v>725</v>
      </c>
    </row>
    <row r="94" spans="1:4" s="28" customFormat="1" ht="45" customHeight="1" x14ac:dyDescent="0.35">
      <c r="A94" s="16" t="s">
        <v>278</v>
      </c>
      <c r="B94" s="17"/>
      <c r="C94" s="18" t="s">
        <v>187</v>
      </c>
      <c r="D94" s="15" t="s">
        <v>724</v>
      </c>
    </row>
    <row r="96" spans="1:4" ht="15" customHeight="1" x14ac:dyDescent="0.35">
      <c r="A96" s="11" t="s">
        <v>279</v>
      </c>
      <c r="B96" s="5"/>
      <c r="C96" s="6" t="s">
        <v>491</v>
      </c>
      <c r="D96" s="32" t="s">
        <v>719</v>
      </c>
    </row>
    <row r="97" spans="1:4" ht="15" customHeight="1" x14ac:dyDescent="0.35">
      <c r="A97" s="11" t="s">
        <v>280</v>
      </c>
      <c r="B97" s="5"/>
      <c r="C97" s="6" t="s">
        <v>492</v>
      </c>
      <c r="D97" s="32" t="s">
        <v>715</v>
      </c>
    </row>
    <row r="98" spans="1:4" ht="15" customHeight="1" x14ac:dyDescent="0.35">
      <c r="A98" s="11" t="s">
        <v>281</v>
      </c>
      <c r="B98" s="5"/>
      <c r="C98" s="6" t="s">
        <v>384</v>
      </c>
      <c r="D98" s="4" t="s">
        <v>720</v>
      </c>
    </row>
    <row r="99" spans="1:4" ht="15" customHeight="1" x14ac:dyDescent="0.35">
      <c r="A99" s="11" t="s">
        <v>282</v>
      </c>
      <c r="B99" s="5"/>
      <c r="C99" s="6" t="s">
        <v>376</v>
      </c>
      <c r="D99" s="4" t="s">
        <v>721</v>
      </c>
    </row>
    <row r="100" spans="1:4" ht="15" customHeight="1" x14ac:dyDescent="0.35">
      <c r="A100" s="11" t="s">
        <v>283</v>
      </c>
      <c r="B100" s="5"/>
      <c r="C100" s="6" t="s">
        <v>558</v>
      </c>
      <c r="D100" s="4" t="s">
        <v>722</v>
      </c>
    </row>
    <row r="101" spans="1:4" ht="15" customHeight="1" x14ac:dyDescent="0.35">
      <c r="A101" s="11" t="s">
        <v>284</v>
      </c>
      <c r="B101" s="5"/>
      <c r="C101" s="6" t="s">
        <v>198</v>
      </c>
      <c r="D101" s="4" t="s">
        <v>206</v>
      </c>
    </row>
    <row r="102" spans="1:4" ht="15" customHeight="1" x14ac:dyDescent="0.35">
      <c r="A102" s="11" t="s">
        <v>285</v>
      </c>
      <c r="B102" s="5"/>
      <c r="C102" s="6" t="s">
        <v>186</v>
      </c>
      <c r="D102" s="4" t="s">
        <v>723</v>
      </c>
    </row>
    <row r="103" spans="1:4" ht="15" customHeight="1" x14ac:dyDescent="0.35">
      <c r="A103" s="11" t="s">
        <v>286</v>
      </c>
      <c r="B103" s="5"/>
      <c r="C103" s="6" t="s">
        <v>484</v>
      </c>
      <c r="D103" s="4" t="s">
        <v>486</v>
      </c>
    </row>
    <row r="104" spans="1:4" ht="15" customHeight="1" x14ac:dyDescent="0.35">
      <c r="A104" s="11" t="s">
        <v>287</v>
      </c>
      <c r="B104" s="5"/>
      <c r="C104" s="6" t="s">
        <v>488</v>
      </c>
      <c r="D104" s="4" t="s">
        <v>353</v>
      </c>
    </row>
    <row r="105" spans="1:4" s="28" customFormat="1" ht="75" customHeight="1" x14ac:dyDescent="0.35">
      <c r="A105" s="16" t="s">
        <v>288</v>
      </c>
      <c r="B105" s="17"/>
      <c r="C105" s="18" t="s">
        <v>197</v>
      </c>
      <c r="D105" s="15" t="s">
        <v>736</v>
      </c>
    </row>
    <row r="106" spans="1:4" s="28" customFormat="1" ht="45" customHeight="1" x14ac:dyDescent="0.35">
      <c r="A106" s="16" t="s">
        <v>289</v>
      </c>
      <c r="B106" s="17"/>
      <c r="C106" s="18" t="s">
        <v>187</v>
      </c>
      <c r="D106" s="15" t="s">
        <v>735</v>
      </c>
    </row>
    <row r="108" spans="1:4" ht="15" customHeight="1" x14ac:dyDescent="0.35">
      <c r="A108" s="11" t="s">
        <v>290</v>
      </c>
      <c r="B108" s="5"/>
      <c r="C108" s="6" t="s">
        <v>491</v>
      </c>
      <c r="D108" s="32" t="s">
        <v>658</v>
      </c>
    </row>
    <row r="109" spans="1:4" ht="15" customHeight="1" x14ac:dyDescent="0.35">
      <c r="A109" s="11" t="s">
        <v>291</v>
      </c>
      <c r="B109" s="5"/>
      <c r="C109" s="6" t="s">
        <v>492</v>
      </c>
      <c r="D109" s="32" t="s">
        <v>658</v>
      </c>
    </row>
    <row r="110" spans="1:4" ht="15" customHeight="1" x14ac:dyDescent="0.35">
      <c r="A110" s="11" t="s">
        <v>327</v>
      </c>
      <c r="B110" s="5"/>
      <c r="C110" s="6" t="s">
        <v>385</v>
      </c>
      <c r="D110" s="4"/>
    </row>
    <row r="111" spans="1:4" ht="15" customHeight="1" x14ac:dyDescent="0.35">
      <c r="A111" s="11" t="s">
        <v>328</v>
      </c>
      <c r="B111" s="5"/>
      <c r="C111" s="6" t="s">
        <v>376</v>
      </c>
      <c r="D111" s="4"/>
    </row>
    <row r="112" spans="1:4" ht="15" customHeight="1" x14ac:dyDescent="0.35">
      <c r="A112" s="11" t="s">
        <v>329</v>
      </c>
      <c r="B112" s="5"/>
      <c r="C112" s="6" t="s">
        <v>558</v>
      </c>
      <c r="D112" s="4"/>
    </row>
    <row r="113" spans="1:4" ht="15" customHeight="1" x14ac:dyDescent="0.35">
      <c r="A113" s="11" t="s">
        <v>330</v>
      </c>
      <c r="B113" s="5"/>
      <c r="C113" s="6" t="s">
        <v>198</v>
      </c>
      <c r="D113" s="4"/>
    </row>
    <row r="114" spans="1:4" ht="15" customHeight="1" x14ac:dyDescent="0.35">
      <c r="A114" s="11" t="s">
        <v>331</v>
      </c>
      <c r="B114" s="5"/>
      <c r="C114" s="6" t="s">
        <v>186</v>
      </c>
      <c r="D114" s="4"/>
    </row>
    <row r="115" spans="1:4" ht="15" customHeight="1" x14ac:dyDescent="0.35">
      <c r="A115" s="11" t="s">
        <v>332</v>
      </c>
      <c r="B115" s="5"/>
      <c r="C115" s="6" t="s">
        <v>484</v>
      </c>
      <c r="D115" s="4"/>
    </row>
    <row r="116" spans="1:4" ht="15" customHeight="1" x14ac:dyDescent="0.35">
      <c r="A116" s="11" t="s">
        <v>333</v>
      </c>
      <c r="B116" s="5"/>
      <c r="C116" s="6" t="s">
        <v>488</v>
      </c>
      <c r="D116" s="4"/>
    </row>
    <row r="117" spans="1:4" s="28" customFormat="1" ht="75" customHeight="1" x14ac:dyDescent="0.35">
      <c r="A117" s="16" t="s">
        <v>334</v>
      </c>
      <c r="B117" s="17"/>
      <c r="C117" s="18" t="s">
        <v>197</v>
      </c>
      <c r="D117" s="15"/>
    </row>
    <row r="118" spans="1:4" s="28" customFormat="1" ht="45" customHeight="1" x14ac:dyDescent="0.35">
      <c r="A118" s="16" t="s">
        <v>335</v>
      </c>
      <c r="B118" s="17"/>
      <c r="C118" s="18" t="s">
        <v>187</v>
      </c>
      <c r="D118" s="15"/>
    </row>
    <row r="120" spans="1:4" ht="15" customHeight="1" x14ac:dyDescent="0.35">
      <c r="A120" s="11" t="s">
        <v>336</v>
      </c>
      <c r="B120" s="5"/>
      <c r="C120" s="6" t="s">
        <v>491</v>
      </c>
      <c r="D120" s="32" t="s">
        <v>658</v>
      </c>
    </row>
    <row r="121" spans="1:4" ht="15" customHeight="1" x14ac:dyDescent="0.35">
      <c r="A121" s="11" t="s">
        <v>337</v>
      </c>
      <c r="B121" s="5"/>
      <c r="C121" s="6" t="s">
        <v>492</v>
      </c>
      <c r="D121" s="32" t="s">
        <v>658</v>
      </c>
    </row>
    <row r="122" spans="1:4" ht="15" customHeight="1" x14ac:dyDescent="0.35">
      <c r="A122" s="11" t="s">
        <v>338</v>
      </c>
      <c r="B122" s="5"/>
      <c r="C122" s="6" t="s">
        <v>386</v>
      </c>
      <c r="D122" s="4"/>
    </row>
    <row r="123" spans="1:4" ht="15" customHeight="1" x14ac:dyDescent="0.35">
      <c r="A123" s="11" t="s">
        <v>339</v>
      </c>
      <c r="B123" s="5"/>
      <c r="C123" s="6" t="s">
        <v>376</v>
      </c>
      <c r="D123" s="4"/>
    </row>
    <row r="124" spans="1:4" ht="15" customHeight="1" x14ac:dyDescent="0.35">
      <c r="A124" s="11" t="s">
        <v>340</v>
      </c>
      <c r="B124" s="5"/>
      <c r="C124" s="6" t="s">
        <v>558</v>
      </c>
      <c r="D124" s="4"/>
    </row>
    <row r="125" spans="1:4" ht="15" customHeight="1" x14ac:dyDescent="0.35">
      <c r="A125" s="11" t="s">
        <v>341</v>
      </c>
      <c r="B125" s="5"/>
      <c r="C125" s="6" t="s">
        <v>198</v>
      </c>
      <c r="D125" s="4"/>
    </row>
    <row r="126" spans="1:4" ht="15" customHeight="1" x14ac:dyDescent="0.35">
      <c r="A126" s="11" t="s">
        <v>342</v>
      </c>
      <c r="B126" s="5"/>
      <c r="C126" s="6" t="s">
        <v>186</v>
      </c>
      <c r="D126" s="4"/>
    </row>
    <row r="127" spans="1:4" ht="15" customHeight="1" x14ac:dyDescent="0.35">
      <c r="A127" s="11" t="s">
        <v>343</v>
      </c>
      <c r="B127" s="5"/>
      <c r="C127" s="6" t="s">
        <v>484</v>
      </c>
      <c r="D127" s="4"/>
    </row>
    <row r="128" spans="1:4" ht="15" customHeight="1" x14ac:dyDescent="0.35">
      <c r="A128" s="11" t="s">
        <v>344</v>
      </c>
      <c r="B128" s="5"/>
      <c r="C128" s="6" t="s">
        <v>488</v>
      </c>
      <c r="D128" s="4"/>
    </row>
    <row r="129" spans="1:4" s="28" customFormat="1" ht="75" customHeight="1" x14ac:dyDescent="0.35">
      <c r="A129" s="16" t="s">
        <v>345</v>
      </c>
      <c r="B129" s="17"/>
      <c r="C129" s="18" t="s">
        <v>197</v>
      </c>
      <c r="D129" s="15"/>
    </row>
    <row r="130" spans="1:4" s="28" customFormat="1" ht="45" customHeight="1" x14ac:dyDescent="0.35">
      <c r="A130" s="16" t="s">
        <v>346</v>
      </c>
      <c r="B130" s="17"/>
      <c r="C130" s="18" t="s">
        <v>187</v>
      </c>
      <c r="D130" s="15"/>
    </row>
  </sheetData>
  <sheetProtection algorithmName="SHA-512" hashValue="ZsNELiuoq8ZryU5grkOfRtiePBlmlcSn/i9l4G/7v8AVHzAp1qgTm5/h9N51bRJekQYPfPconQMvmSx1hWNTIA==" saltValue="T6gq7QiyDbLAOW3WMT8/ww==" spinCount="100000" sheet="1" objects="1" scenarios="1"/>
  <mergeCells count="3">
    <mergeCell ref="C9:D9"/>
    <mergeCell ref="C10:D10"/>
    <mergeCell ref="C6:D6"/>
  </mergeCells>
  <dataValidations count="3">
    <dataValidation type="list" allowBlank="1" showInputMessage="1" showErrorMessage="1" sqref="D17 D101 D77 D65 D53 D41 D29 D113 D89 D125">
      <formula1>elenco_dim_tipo</formula1>
    </dataValidation>
    <dataValidation type="list" allowBlank="1" showInputMessage="1" showErrorMessage="1" sqref="D115 D103 D19 D31 D43 D55 D67 D79 D91 D127">
      <formula1>elenco_ambito_attivita</formula1>
    </dataValidation>
    <dataValidation type="list" allowBlank="1" showInputMessage="1" showErrorMessage="1" sqref="D20 D32 D44 D56 D68 D80 D92 D104 D116 D128">
      <formula1>elenco_riferimento</formula1>
    </dataValidation>
  </dataValidations>
  <printOptions horizontalCentered="1"/>
  <pageMargins left="0.19685039370078741" right="0.19685039370078741" top="0.78740157480314965" bottom="0.78740157480314965" header="0.39370078740157483" footer="0.39370078740157483"/>
  <pageSetup paperSize="9" scale="80" fitToHeight="0" orientation="portrait" verticalDpi="1200" r:id="rId1"/>
  <headerFooter>
    <oddFooter>&amp;C&amp;"Arial,Normale"&amp;8ESPERIENZE PROFESSIONALI / PAGINA &amp;P DI &amp;N</oddFooter>
  </headerFooter>
  <rowBreaks count="3" manualBreakCount="3">
    <brk id="35" min="2" max="3" man="1"/>
    <brk id="71" min="2" max="3" man="1"/>
    <brk id="107" min="2" max="3"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37"/>
  <sheetViews>
    <sheetView topLeftCell="A10" zoomScaleNormal="100" workbookViewId="0">
      <selection activeCell="G34" sqref="G34"/>
    </sheetView>
  </sheetViews>
  <sheetFormatPr defaultColWidth="9.1796875" defaultRowHeight="15" customHeight="1" x14ac:dyDescent="0.35"/>
  <cols>
    <col min="1" max="1" width="6.453125" style="13" customWidth="1"/>
    <col min="2" max="2" width="2.81640625" style="7" customWidth="1"/>
    <col min="3" max="3" width="42.81640625" style="7" customWidth="1"/>
    <col min="4" max="4" width="81.453125" style="7" customWidth="1"/>
    <col min="5" max="5" width="2.81640625" style="7" customWidth="1"/>
    <col min="6" max="16384" width="9.1796875" style="7"/>
  </cols>
  <sheetData>
    <row r="1" spans="1:4" ht="15" customHeight="1" x14ac:dyDescent="0.35">
      <c r="A1" s="11"/>
      <c r="B1" s="5"/>
      <c r="C1" s="6" t="s">
        <v>118</v>
      </c>
      <c r="D1" s="5" t="str">
        <f>istruzioni_bianco</f>
        <v>Posizionarsi sopra una cella per visualizzare le relative istruzioni di compilazione</v>
      </c>
    </row>
    <row r="2" spans="1:4" ht="15" customHeight="1" x14ac:dyDescent="0.35">
      <c r="A2" s="11"/>
      <c r="B2" s="5"/>
      <c r="C2" s="5"/>
      <c r="D2" s="8" t="str">
        <f>istruzioni_giallo</f>
        <v>La compilazione delle celle evidenziate in giallo è obbligatoria</v>
      </c>
    </row>
    <row r="3" spans="1:4" ht="15" customHeight="1" x14ac:dyDescent="0.35">
      <c r="A3" s="11"/>
      <c r="B3" s="5"/>
      <c r="C3" s="5"/>
      <c r="D3" s="9" t="str">
        <f>istruzioni_verde</f>
        <v>La compilazione delle celle evidenziate in verde è facoltativa, ma consigliata se pertinente</v>
      </c>
    </row>
    <row r="4" spans="1:4" ht="15" customHeight="1" x14ac:dyDescent="0.35">
      <c r="A4" s="11"/>
      <c r="B4" s="5"/>
      <c r="C4" s="5"/>
      <c r="D4" s="10" t="str">
        <f>istruzioni_rosso</f>
        <v>Le celle evideziate in rosso si compilano automaticamente</v>
      </c>
    </row>
    <row r="5" spans="1:4" ht="15" customHeight="1" x14ac:dyDescent="0.35">
      <c r="A5" s="11"/>
      <c r="B5" s="5"/>
      <c r="C5" s="5"/>
      <c r="D5" s="5"/>
    </row>
    <row r="6" spans="1:4" ht="16.5" x14ac:dyDescent="0.35">
      <c r="A6" s="11"/>
      <c r="B6" s="5"/>
      <c r="C6" s="36" t="s">
        <v>210</v>
      </c>
      <c r="D6" s="36"/>
    </row>
    <row r="7" spans="1:4" ht="15" customHeight="1" x14ac:dyDescent="0.35">
      <c r="A7" s="11" t="s">
        <v>121</v>
      </c>
      <c r="B7" s="5"/>
      <c r="C7" s="6" t="s">
        <v>105</v>
      </c>
      <c r="D7" s="12" t="str">
        <f>candidatura</f>
        <v xml:space="preserve">CINZIA DONALISIO; </v>
      </c>
    </row>
    <row r="8" spans="1:4" ht="15" customHeight="1" x14ac:dyDescent="0.35">
      <c r="A8" s="11"/>
      <c r="B8" s="5"/>
      <c r="C8" s="5"/>
      <c r="D8" s="5"/>
    </row>
    <row r="9" spans="1:4" ht="20" x14ac:dyDescent="0.35">
      <c r="A9" s="11"/>
      <c r="B9" s="5"/>
      <c r="C9" s="33" t="s">
        <v>661</v>
      </c>
      <c r="D9" s="33"/>
    </row>
    <row r="10" spans="1:4" ht="30" customHeight="1" x14ac:dyDescent="0.35">
      <c r="A10" s="11"/>
      <c r="B10" s="5"/>
      <c r="C10" s="37" t="s">
        <v>478</v>
      </c>
      <c r="D10" s="37"/>
    </row>
    <row r="11" spans="1:4" ht="15" customHeight="1" x14ac:dyDescent="0.35">
      <c r="A11" s="11"/>
      <c r="B11" s="5"/>
      <c r="C11" s="5"/>
      <c r="D11" s="5"/>
    </row>
    <row r="12" spans="1:4" ht="15" customHeight="1" x14ac:dyDescent="0.35">
      <c r="A12" s="11" t="s">
        <v>402</v>
      </c>
      <c r="B12" s="5"/>
      <c r="C12" s="6" t="s">
        <v>387</v>
      </c>
      <c r="D12" s="4" t="s">
        <v>700</v>
      </c>
    </row>
    <row r="13" spans="1:4" ht="15" customHeight="1" x14ac:dyDescent="0.35">
      <c r="A13" s="11" t="s">
        <v>403</v>
      </c>
      <c r="B13" s="5"/>
      <c r="C13" s="6" t="s">
        <v>388</v>
      </c>
      <c r="D13" s="4" t="s">
        <v>392</v>
      </c>
    </row>
    <row r="14" spans="1:4" ht="15" customHeight="1" x14ac:dyDescent="0.35">
      <c r="A14" s="11" t="s">
        <v>404</v>
      </c>
      <c r="B14" s="5"/>
      <c r="C14" s="6" t="s">
        <v>389</v>
      </c>
      <c r="D14" s="4" t="s">
        <v>395</v>
      </c>
    </row>
    <row r="15" spans="1:4" ht="60" customHeight="1" x14ac:dyDescent="0.35">
      <c r="A15" s="16" t="s">
        <v>405</v>
      </c>
      <c r="B15" s="17"/>
      <c r="C15" s="18" t="s">
        <v>672</v>
      </c>
      <c r="D15" s="15" t="s">
        <v>701</v>
      </c>
    </row>
    <row r="16" spans="1:4" ht="60" customHeight="1" x14ac:dyDescent="0.35">
      <c r="A16" s="16" t="s">
        <v>406</v>
      </c>
      <c r="B16" s="17"/>
      <c r="C16" s="18" t="s">
        <v>673</v>
      </c>
      <c r="D16" s="15" t="s">
        <v>703</v>
      </c>
    </row>
    <row r="17" spans="1:4" ht="15" customHeight="1" x14ac:dyDescent="0.35">
      <c r="A17" s="11" t="s">
        <v>407</v>
      </c>
      <c r="B17" s="5"/>
      <c r="C17" s="6" t="s">
        <v>348</v>
      </c>
      <c r="D17" s="4" t="s">
        <v>702</v>
      </c>
    </row>
    <row r="18" spans="1:4" ht="15" customHeight="1" x14ac:dyDescent="0.35">
      <c r="A18" s="11" t="s">
        <v>408</v>
      </c>
      <c r="B18" s="5"/>
      <c r="C18" s="6" t="s">
        <v>390</v>
      </c>
      <c r="D18" s="4" t="s">
        <v>397</v>
      </c>
    </row>
    <row r="19" spans="1:4" ht="15" customHeight="1" x14ac:dyDescent="0.35">
      <c r="A19" s="11" t="s">
        <v>409</v>
      </c>
      <c r="B19" s="5"/>
      <c r="C19" s="6" t="s">
        <v>391</v>
      </c>
      <c r="D19" s="4" t="s">
        <v>309</v>
      </c>
    </row>
    <row r="20" spans="1:4" ht="15" customHeight="1" x14ac:dyDescent="0.35">
      <c r="A20" s="11"/>
      <c r="B20" s="5"/>
      <c r="C20" s="5"/>
      <c r="D20" s="5"/>
    </row>
    <row r="21" spans="1:4" ht="15" customHeight="1" x14ac:dyDescent="0.35">
      <c r="A21" s="11" t="s">
        <v>410</v>
      </c>
      <c r="B21" s="5"/>
      <c r="C21" s="6" t="s">
        <v>387</v>
      </c>
      <c r="D21" s="4"/>
    </row>
    <row r="22" spans="1:4" ht="15" customHeight="1" x14ac:dyDescent="0.35">
      <c r="A22" s="11" t="s">
        <v>411</v>
      </c>
      <c r="B22" s="5"/>
      <c r="C22" s="6" t="s">
        <v>388</v>
      </c>
      <c r="D22" s="4"/>
    </row>
    <row r="23" spans="1:4" ht="15" customHeight="1" x14ac:dyDescent="0.35">
      <c r="A23" s="11" t="s">
        <v>412</v>
      </c>
      <c r="B23" s="5"/>
      <c r="C23" s="6" t="s">
        <v>389</v>
      </c>
      <c r="D23" s="4"/>
    </row>
    <row r="24" spans="1:4" ht="60" customHeight="1" x14ac:dyDescent="0.35">
      <c r="A24" s="16" t="s">
        <v>413</v>
      </c>
      <c r="B24" s="17"/>
      <c r="C24" s="18" t="s">
        <v>674</v>
      </c>
      <c r="D24" s="15"/>
    </row>
    <row r="25" spans="1:4" ht="60" customHeight="1" x14ac:dyDescent="0.35">
      <c r="A25" s="16" t="s">
        <v>414</v>
      </c>
      <c r="B25" s="17"/>
      <c r="C25" s="18" t="s">
        <v>673</v>
      </c>
      <c r="D25" s="15"/>
    </row>
    <row r="26" spans="1:4" ht="15" customHeight="1" x14ac:dyDescent="0.35">
      <c r="A26" s="11" t="s">
        <v>415</v>
      </c>
      <c r="B26" s="5"/>
      <c r="C26" s="6" t="s">
        <v>348</v>
      </c>
      <c r="D26" s="4"/>
    </row>
    <row r="27" spans="1:4" ht="15" customHeight="1" x14ac:dyDescent="0.35">
      <c r="A27" s="11" t="s">
        <v>416</v>
      </c>
      <c r="B27" s="5"/>
      <c r="C27" s="6" t="s">
        <v>390</v>
      </c>
      <c r="D27" s="4"/>
    </row>
    <row r="28" spans="1:4" ht="15" customHeight="1" x14ac:dyDescent="0.35">
      <c r="A28" s="11" t="s">
        <v>417</v>
      </c>
      <c r="B28" s="5"/>
      <c r="C28" s="6" t="s">
        <v>391</v>
      </c>
      <c r="D28" s="4"/>
    </row>
    <row r="29" spans="1:4" ht="15" customHeight="1" x14ac:dyDescent="0.35">
      <c r="A29" s="11"/>
      <c r="B29" s="5"/>
      <c r="C29" s="5"/>
      <c r="D29" s="5"/>
    </row>
    <row r="30" spans="1:4" ht="15" customHeight="1" x14ac:dyDescent="0.35">
      <c r="A30" s="11" t="s">
        <v>418</v>
      </c>
      <c r="B30" s="5"/>
      <c r="C30" s="6" t="s">
        <v>387</v>
      </c>
      <c r="D30" s="4"/>
    </row>
    <row r="31" spans="1:4" ht="15" customHeight="1" x14ac:dyDescent="0.35">
      <c r="A31" s="11" t="s">
        <v>419</v>
      </c>
      <c r="B31" s="5"/>
      <c r="C31" s="6" t="s">
        <v>388</v>
      </c>
      <c r="D31" s="4"/>
    </row>
    <row r="32" spans="1:4" ht="15" customHeight="1" x14ac:dyDescent="0.35">
      <c r="A32" s="11" t="s">
        <v>420</v>
      </c>
      <c r="B32" s="5"/>
      <c r="C32" s="6" t="s">
        <v>389</v>
      </c>
      <c r="D32" s="4"/>
    </row>
    <row r="33" spans="1:4" ht="60" customHeight="1" x14ac:dyDescent="0.35">
      <c r="A33" s="16" t="s">
        <v>421</v>
      </c>
      <c r="B33" s="17"/>
      <c r="C33" s="18" t="s">
        <v>675</v>
      </c>
      <c r="D33" s="15"/>
    </row>
    <row r="34" spans="1:4" ht="60" customHeight="1" x14ac:dyDescent="0.35">
      <c r="A34" s="16" t="s">
        <v>422</v>
      </c>
      <c r="B34" s="17"/>
      <c r="C34" s="18" t="s">
        <v>673</v>
      </c>
      <c r="D34" s="15"/>
    </row>
    <row r="35" spans="1:4" ht="15" customHeight="1" x14ac:dyDescent="0.35">
      <c r="A35" s="11" t="s">
        <v>423</v>
      </c>
      <c r="B35" s="5"/>
      <c r="C35" s="6" t="s">
        <v>348</v>
      </c>
      <c r="D35" s="4"/>
    </row>
    <row r="36" spans="1:4" ht="15" customHeight="1" x14ac:dyDescent="0.35">
      <c r="A36" s="11" t="s">
        <v>424</v>
      </c>
      <c r="B36" s="5"/>
      <c r="C36" s="6" t="s">
        <v>390</v>
      </c>
      <c r="D36" s="4"/>
    </row>
    <row r="37" spans="1:4" ht="15" customHeight="1" x14ac:dyDescent="0.35">
      <c r="A37" s="11" t="s">
        <v>425</v>
      </c>
      <c r="B37" s="5"/>
      <c r="C37" s="6" t="s">
        <v>391</v>
      </c>
      <c r="D37" s="4"/>
    </row>
  </sheetData>
  <sheetProtection algorithmName="SHA-512" hashValue="e2n5Fwm9C5isokxAxVzHq85ggWKHn8AzRGf9P3XeFnQCqiv47DZAoL+rTQ+5DOguRl4dhKOXZoNAAOi4THOsCg==" saltValue="yw6SuyiHi72E0usOjSrNTA==" spinCount="100000" sheet="1" objects="1" scenarios="1"/>
  <mergeCells count="3">
    <mergeCell ref="C6:D6"/>
    <mergeCell ref="C9:D9"/>
    <mergeCell ref="C10:D10"/>
  </mergeCells>
  <dataValidations count="4">
    <dataValidation type="list" allowBlank="1" showInputMessage="1" showErrorMessage="1" sqref="D13 D31 D22">
      <formula1>elenco_ambito</formula1>
    </dataValidation>
    <dataValidation type="list" allowBlank="1" showInputMessage="1" showErrorMessage="1" sqref="D14 D32 D23">
      <formula1>elenco_tematica</formula1>
    </dataValidation>
    <dataValidation type="list" allowBlank="1" showInputMessage="1" showErrorMessage="1" sqref="D19 D37 D28">
      <formula1>bgt_proj</formula1>
    </dataValidation>
    <dataValidation type="list" allowBlank="1" showInputMessage="1" showErrorMessage="1" sqref="D18 D36 D27">
      <formula1>elenco_proj</formula1>
    </dataValidation>
  </dataValidations>
  <printOptions horizontalCentered="1"/>
  <pageMargins left="0.19685039370078741" right="0.19685039370078741" top="0.78740157480314965" bottom="0.78740157480314965" header="0.39370078740157483" footer="0.39370078740157483"/>
  <pageSetup paperSize="9" scale="80" fitToHeight="0" orientation="portrait" verticalDpi="1200" r:id="rId1"/>
  <headerFooter>
    <oddFooter>&amp;C&amp;"Arial,Normale"&amp;8ESPERIENZE VALUTAZIONE / PAGINA &amp;P DI &amp;N</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64"/>
  <sheetViews>
    <sheetView zoomScaleNormal="100" workbookViewId="0">
      <selection activeCell="J22" sqref="J22"/>
    </sheetView>
  </sheetViews>
  <sheetFormatPr defaultColWidth="9.1796875" defaultRowHeight="15" customHeight="1" x14ac:dyDescent="0.35"/>
  <cols>
    <col min="1" max="1" width="6.453125" style="13" customWidth="1"/>
    <col min="2" max="2" width="2.81640625" style="7" customWidth="1"/>
    <col min="3" max="3" width="42.81640625" style="7" customWidth="1"/>
    <col min="4" max="4" width="81.453125" style="7" customWidth="1"/>
    <col min="5" max="5" width="2.81640625" style="7" customWidth="1"/>
    <col min="6" max="16384" width="9.1796875" style="7"/>
  </cols>
  <sheetData>
    <row r="1" spans="1:4" ht="15" customHeight="1" x14ac:dyDescent="0.35">
      <c r="A1" s="11"/>
      <c r="B1" s="5"/>
      <c r="C1" s="6" t="s">
        <v>118</v>
      </c>
      <c r="D1" s="5" t="str">
        <f>istruzioni_bianco</f>
        <v>Posizionarsi sopra una cella per visualizzare le relative istruzioni di compilazione</v>
      </c>
    </row>
    <row r="2" spans="1:4" ht="15" customHeight="1" x14ac:dyDescent="0.35">
      <c r="A2" s="11"/>
      <c r="B2" s="5"/>
      <c r="C2" s="5"/>
      <c r="D2" s="8" t="str">
        <f>istruzioni_giallo</f>
        <v>La compilazione delle celle evidenziate in giallo è obbligatoria</v>
      </c>
    </row>
    <row r="3" spans="1:4" ht="15" customHeight="1" x14ac:dyDescent="0.35">
      <c r="A3" s="11"/>
      <c r="B3" s="5"/>
      <c r="C3" s="5"/>
      <c r="D3" s="9" t="str">
        <f>istruzioni_verde</f>
        <v>La compilazione delle celle evidenziate in verde è facoltativa, ma consigliata se pertinente</v>
      </c>
    </row>
    <row r="4" spans="1:4" ht="15" customHeight="1" x14ac:dyDescent="0.35">
      <c r="A4" s="11"/>
      <c r="B4" s="5"/>
      <c r="C4" s="5"/>
      <c r="D4" s="10" t="str">
        <f>istruzioni_rosso</f>
        <v>Le celle evideziate in rosso si compilano automaticamente</v>
      </c>
    </row>
    <row r="5" spans="1:4" ht="15" customHeight="1" x14ac:dyDescent="0.35">
      <c r="A5" s="11"/>
      <c r="B5" s="5"/>
      <c r="C5" s="5"/>
      <c r="D5" s="5"/>
    </row>
    <row r="6" spans="1:4" ht="16.5" x14ac:dyDescent="0.35">
      <c r="A6" s="11"/>
      <c r="B6" s="5"/>
      <c r="C6" s="36" t="s">
        <v>122</v>
      </c>
      <c r="D6" s="36"/>
    </row>
    <row r="7" spans="1:4" ht="15" customHeight="1" x14ac:dyDescent="0.35">
      <c r="A7" s="11" t="s">
        <v>123</v>
      </c>
      <c r="B7" s="5"/>
      <c r="C7" s="6" t="s">
        <v>105</v>
      </c>
      <c r="D7" s="12" t="str">
        <f>candidatura</f>
        <v xml:space="preserve">CINZIA DONALISIO; </v>
      </c>
    </row>
    <row r="8" spans="1:4" ht="15" customHeight="1" x14ac:dyDescent="0.35">
      <c r="A8" s="11"/>
      <c r="B8" s="5"/>
      <c r="C8" s="5"/>
      <c r="D8" s="5"/>
    </row>
    <row r="9" spans="1:4" ht="20" x14ac:dyDescent="0.35">
      <c r="A9" s="11"/>
      <c r="B9" s="5"/>
      <c r="C9" s="33" t="s">
        <v>479</v>
      </c>
      <c r="D9" s="33"/>
    </row>
    <row r="10" spans="1:4" ht="15" customHeight="1" x14ac:dyDescent="0.35">
      <c r="A10" s="11"/>
      <c r="B10" s="5"/>
      <c r="C10" s="5"/>
      <c r="D10" s="5"/>
    </row>
    <row r="11" spans="1:4" ht="15" customHeight="1" x14ac:dyDescent="0.35">
      <c r="A11" s="11" t="s">
        <v>432</v>
      </c>
      <c r="B11" s="5"/>
      <c r="C11" s="6" t="s">
        <v>353</v>
      </c>
      <c r="D11" s="12" t="str">
        <f>spec_principale</f>
        <v>COMPETITIVITÀ_IMPRESE</v>
      </c>
    </row>
    <row r="12" spans="1:4" ht="15" customHeight="1" x14ac:dyDescent="0.35">
      <c r="A12" s="11" t="s">
        <v>433</v>
      </c>
      <c r="B12" s="5"/>
      <c r="C12" s="6" t="s">
        <v>355</v>
      </c>
      <c r="D12" s="12" t="str">
        <f>ads1_principale</f>
        <v>CI3 Innovazione di prodotto/servizio, strategica ed organizzativa</v>
      </c>
    </row>
    <row r="13" spans="1:4" ht="15" customHeight="1" x14ac:dyDescent="0.35">
      <c r="A13" s="11" t="s">
        <v>434</v>
      </c>
      <c r="B13" s="5"/>
      <c r="C13" s="6" t="s">
        <v>356</v>
      </c>
      <c r="D13" s="12" t="str">
        <f>ads1_secondaria</f>
        <v>CI4 Ristrutturazione, riconversione, discontinuità aziendale (re-start-up)</v>
      </c>
    </row>
    <row r="14" spans="1:4" ht="15" customHeight="1" x14ac:dyDescent="0.35">
      <c r="A14" s="11" t="s">
        <v>435</v>
      </c>
      <c r="B14" s="5"/>
      <c r="C14" s="6" t="s">
        <v>474</v>
      </c>
      <c r="D14" s="12" t="str">
        <f>ads1_terziaria</f>
        <v>CI2 Internazionalizzazione d’impresa</v>
      </c>
    </row>
    <row r="15" spans="1:4" ht="15" customHeight="1" x14ac:dyDescent="0.35">
      <c r="A15" s="11"/>
      <c r="B15" s="5"/>
      <c r="C15" s="5"/>
      <c r="D15" s="5"/>
    </row>
    <row r="16" spans="1:4" ht="15" customHeight="1" x14ac:dyDescent="0.35">
      <c r="A16" s="11" t="s">
        <v>436</v>
      </c>
      <c r="B16" s="5"/>
      <c r="C16" s="6" t="s">
        <v>363</v>
      </c>
      <c r="D16" s="12" t="str">
        <f>l1_tema</f>
        <v>INFORMATICA</v>
      </c>
    </row>
    <row r="17" spans="1:4" ht="15" customHeight="1" x14ac:dyDescent="0.35">
      <c r="A17" s="11" t="s">
        <v>437</v>
      </c>
      <c r="B17" s="5"/>
      <c r="C17" s="6" t="s">
        <v>364</v>
      </c>
      <c r="D17" s="12">
        <f>l2_tema</f>
        <v>0</v>
      </c>
    </row>
    <row r="18" spans="1:4" ht="15" customHeight="1" x14ac:dyDescent="0.35">
      <c r="A18" s="11" t="s">
        <v>438</v>
      </c>
      <c r="B18" s="5"/>
      <c r="C18" s="6" t="s">
        <v>365</v>
      </c>
      <c r="D18" s="12">
        <f>dot_tema</f>
        <v>0</v>
      </c>
    </row>
    <row r="19" spans="1:4" ht="15" customHeight="1" x14ac:dyDescent="0.35">
      <c r="A19" s="11" t="s">
        <v>439</v>
      </c>
      <c r="B19" s="5"/>
      <c r="C19" s="6" t="s">
        <v>366</v>
      </c>
      <c r="D19" s="12">
        <f>m2l_tema</f>
        <v>0</v>
      </c>
    </row>
    <row r="20" spans="1:4" ht="15" customHeight="1" x14ac:dyDescent="0.35">
      <c r="A20" s="11"/>
      <c r="B20" s="5"/>
      <c r="C20" s="5"/>
      <c r="D20" s="5"/>
    </row>
    <row r="21" spans="1:4" ht="45" customHeight="1" x14ac:dyDescent="0.35">
      <c r="A21" s="11"/>
      <c r="B21" s="5"/>
      <c r="C21" s="37" t="s">
        <v>431</v>
      </c>
      <c r="D21" s="37"/>
    </row>
    <row r="22" spans="1:4" ht="262.5" customHeight="1" x14ac:dyDescent="0.35">
      <c r="A22" s="16" t="s">
        <v>440</v>
      </c>
      <c r="B22" s="5"/>
      <c r="C22" s="27" t="s">
        <v>429</v>
      </c>
      <c r="D22" s="14" t="s">
        <v>741</v>
      </c>
    </row>
    <row r="23" spans="1:4" ht="15" customHeight="1" x14ac:dyDescent="0.35">
      <c r="A23" s="11"/>
      <c r="B23" s="5"/>
      <c r="C23" s="5"/>
      <c r="D23" s="5"/>
    </row>
    <row r="24" spans="1:4" ht="15" customHeight="1" x14ac:dyDescent="0.35">
      <c r="A24" s="11" t="s">
        <v>441</v>
      </c>
      <c r="B24" s="5"/>
      <c r="C24" s="6" t="s">
        <v>367</v>
      </c>
      <c r="D24" s="12" t="str">
        <f>ep1_denominazione</f>
        <v>OLIVETTI S.P.A.</v>
      </c>
    </row>
    <row r="25" spans="1:4" ht="15" customHeight="1" x14ac:dyDescent="0.35">
      <c r="A25" s="11" t="s">
        <v>442</v>
      </c>
      <c r="B25" s="5"/>
      <c r="C25" s="6" t="s">
        <v>368</v>
      </c>
      <c r="D25" s="12" t="str">
        <f>ep2_denominazione</f>
        <v>ERICSSON TELECOMUNICAZIONI S.P.A.</v>
      </c>
    </row>
    <row r="26" spans="1:4" ht="15" customHeight="1" x14ac:dyDescent="0.35">
      <c r="A26" s="11" t="s">
        <v>443</v>
      </c>
      <c r="B26" s="5"/>
      <c r="C26" s="6" t="s">
        <v>369</v>
      </c>
      <c r="D26" s="12" t="str">
        <f>ep3_denominazione</f>
        <v>SIA S.P.A.</v>
      </c>
    </row>
    <row r="27" spans="1:4" ht="15" customHeight="1" x14ac:dyDescent="0.35">
      <c r="A27" s="11" t="s">
        <v>444</v>
      </c>
      <c r="B27" s="5"/>
      <c r="C27" s="6" t="s">
        <v>370</v>
      </c>
      <c r="D27" s="12" t="str">
        <f>ep4_denominazione</f>
        <v>THESIA S.P.A. (Gruppo SIA)</v>
      </c>
    </row>
    <row r="28" spans="1:4" ht="15" customHeight="1" x14ac:dyDescent="0.35">
      <c r="A28" s="11" t="s">
        <v>445</v>
      </c>
      <c r="B28" s="5"/>
      <c r="C28" s="6" t="s">
        <v>371</v>
      </c>
      <c r="D28" s="12" t="str">
        <f>ep5_denominazione</f>
        <v>SIA S.P.A.</v>
      </c>
    </row>
    <row r="29" spans="1:4" ht="15" customHeight="1" x14ac:dyDescent="0.35">
      <c r="A29" s="11" t="s">
        <v>446</v>
      </c>
      <c r="B29" s="5"/>
      <c r="C29" s="6" t="s">
        <v>372</v>
      </c>
      <c r="D29" s="12" t="str">
        <f>ep6_denominazione</f>
        <v>GOVERNANCE ADVISORY S.R.L.</v>
      </c>
    </row>
    <row r="30" spans="1:4" ht="15" customHeight="1" x14ac:dyDescent="0.35">
      <c r="A30" s="11" t="s">
        <v>447</v>
      </c>
      <c r="B30" s="5"/>
      <c r="C30" s="6" t="s">
        <v>373</v>
      </c>
      <c r="D30" s="12" t="str">
        <f>ep7_denominazione</f>
        <v>INNOVATION &amp; GOVERNANCE</v>
      </c>
    </row>
    <row r="31" spans="1:4" ht="15" customHeight="1" x14ac:dyDescent="0.35">
      <c r="A31" s="11" t="s">
        <v>448</v>
      </c>
      <c r="B31" s="5"/>
      <c r="C31" s="6" t="s">
        <v>374</v>
      </c>
      <c r="D31" s="12" t="str">
        <f>ep8_denominazione</f>
        <v>CAREL S.P.A.</v>
      </c>
    </row>
    <row r="32" spans="1:4" ht="15" customHeight="1" x14ac:dyDescent="0.35">
      <c r="A32" s="11" t="s">
        <v>449</v>
      </c>
      <c r="B32" s="5"/>
      <c r="C32" s="6" t="s">
        <v>375</v>
      </c>
      <c r="D32" s="12">
        <f>ep9_denominazione</f>
        <v>0</v>
      </c>
    </row>
    <row r="33" spans="1:4" ht="15" customHeight="1" x14ac:dyDescent="0.35">
      <c r="A33" s="11" t="s">
        <v>450</v>
      </c>
      <c r="B33" s="5"/>
      <c r="C33" s="6" t="s">
        <v>211</v>
      </c>
      <c r="D33" s="12">
        <f>ep10_denominazione</f>
        <v>0</v>
      </c>
    </row>
    <row r="34" spans="1:4" ht="45" customHeight="1" x14ac:dyDescent="0.35">
      <c r="A34" s="11"/>
      <c r="B34" s="5"/>
      <c r="C34" s="37" t="s">
        <v>481</v>
      </c>
      <c r="D34" s="37"/>
    </row>
    <row r="35" spans="1:4" ht="262.5" customHeight="1" x14ac:dyDescent="0.35">
      <c r="A35" s="16" t="s">
        <v>451</v>
      </c>
      <c r="B35" s="5"/>
      <c r="C35" s="27" t="s">
        <v>430</v>
      </c>
      <c r="D35" s="14" t="s">
        <v>726</v>
      </c>
    </row>
    <row r="36" spans="1:4" ht="15" customHeight="1" x14ac:dyDescent="0.35">
      <c r="A36" s="11"/>
      <c r="B36" s="5"/>
      <c r="C36" s="5"/>
      <c r="D36" s="5"/>
    </row>
    <row r="37" spans="1:4" ht="20" x14ac:dyDescent="0.35">
      <c r="A37" s="11"/>
      <c r="B37" s="5"/>
      <c r="C37" s="33" t="s">
        <v>480</v>
      </c>
      <c r="D37" s="33"/>
    </row>
    <row r="38" spans="1:4" ht="15" customHeight="1" x14ac:dyDescent="0.35">
      <c r="A38" s="11"/>
      <c r="B38" s="5"/>
      <c r="C38" s="5"/>
      <c r="D38" s="5"/>
    </row>
    <row r="39" spans="1:4" ht="15" customHeight="1" x14ac:dyDescent="0.35">
      <c r="A39" s="11" t="s">
        <v>452</v>
      </c>
      <c r="B39" s="5"/>
      <c r="C39" s="6" t="s">
        <v>354</v>
      </c>
      <c r="D39" s="12" t="str">
        <f>spec_secondaria</f>
        <v>TECNOLOGIE_DIGITALI_E_CIBERNETICHE</v>
      </c>
    </row>
    <row r="40" spans="1:4" ht="15" customHeight="1" x14ac:dyDescent="0.35">
      <c r="A40" s="11" t="s">
        <v>453</v>
      </c>
      <c r="B40" s="5"/>
      <c r="C40" s="6" t="s">
        <v>357</v>
      </c>
      <c r="D40" s="12" t="str">
        <f>ads2_principale</f>
        <v>TDC1 Intelligenza artificiale</v>
      </c>
    </row>
    <row r="41" spans="1:4" ht="15" customHeight="1" x14ac:dyDescent="0.35">
      <c r="A41" s="11" t="s">
        <v>454</v>
      </c>
      <c r="B41" s="5"/>
      <c r="C41" s="6" t="s">
        <v>358</v>
      </c>
      <c r="D41" s="12" t="str">
        <f>ads2_secondaria</f>
        <v>TDC3 Infrastrutture e piattaforme digitali</v>
      </c>
    </row>
    <row r="42" spans="1:4" ht="15" customHeight="1" x14ac:dyDescent="0.35">
      <c r="A42" s="11" t="s">
        <v>455</v>
      </c>
      <c r="B42" s="5"/>
      <c r="C42" s="6" t="s">
        <v>475</v>
      </c>
      <c r="D42" s="12" t="str">
        <f>ads2_terziaria</f>
        <v>TDC2 Difesa cibernetica e sicurezza informatica</v>
      </c>
    </row>
    <row r="43" spans="1:4" ht="15" customHeight="1" x14ac:dyDescent="0.35">
      <c r="A43" s="11"/>
      <c r="B43" s="5"/>
      <c r="C43" s="5"/>
      <c r="D43" s="5"/>
    </row>
    <row r="44" spans="1:4" ht="15" customHeight="1" x14ac:dyDescent="0.35">
      <c r="A44" s="11" t="s">
        <v>456</v>
      </c>
      <c r="B44" s="5"/>
      <c r="C44" s="6" t="s">
        <v>363</v>
      </c>
      <c r="D44" s="12" t="str">
        <f>l1_tema</f>
        <v>INFORMATICA</v>
      </c>
    </row>
    <row r="45" spans="1:4" ht="15" customHeight="1" x14ac:dyDescent="0.35">
      <c r="A45" s="11" t="s">
        <v>457</v>
      </c>
      <c r="B45" s="5"/>
      <c r="C45" s="6" t="s">
        <v>364</v>
      </c>
      <c r="D45" s="12">
        <f>l2_tema</f>
        <v>0</v>
      </c>
    </row>
    <row r="46" spans="1:4" ht="15" customHeight="1" x14ac:dyDescent="0.35">
      <c r="A46" s="11" t="s">
        <v>458</v>
      </c>
      <c r="B46" s="5"/>
      <c r="C46" s="6" t="s">
        <v>365</v>
      </c>
      <c r="D46" s="12">
        <f>dot_tema</f>
        <v>0</v>
      </c>
    </row>
    <row r="47" spans="1:4" ht="15" customHeight="1" x14ac:dyDescent="0.35">
      <c r="A47" s="11" t="s">
        <v>459</v>
      </c>
      <c r="B47" s="5"/>
      <c r="C47" s="6" t="s">
        <v>366</v>
      </c>
      <c r="D47" s="12">
        <f>m2l_tema</f>
        <v>0</v>
      </c>
    </row>
    <row r="48" spans="1:4" ht="15" customHeight="1" x14ac:dyDescent="0.35">
      <c r="A48" s="11"/>
      <c r="B48" s="5"/>
      <c r="C48" s="5"/>
      <c r="D48" s="5"/>
    </row>
    <row r="49" spans="1:4" ht="60" customHeight="1" x14ac:dyDescent="0.35">
      <c r="A49" s="11"/>
      <c r="B49" s="5"/>
      <c r="C49" s="37" t="s">
        <v>482</v>
      </c>
      <c r="D49" s="37"/>
    </row>
    <row r="50" spans="1:4" ht="262.5" customHeight="1" x14ac:dyDescent="0.35">
      <c r="A50" s="16" t="s">
        <v>460</v>
      </c>
      <c r="B50" s="5"/>
      <c r="C50" s="27" t="s">
        <v>429</v>
      </c>
      <c r="D50" s="15" t="s">
        <v>737</v>
      </c>
    </row>
    <row r="51" spans="1:4" ht="15" customHeight="1" x14ac:dyDescent="0.35">
      <c r="A51" s="11"/>
      <c r="B51" s="5"/>
      <c r="C51" s="5"/>
      <c r="D51" s="5"/>
    </row>
    <row r="52" spans="1:4" ht="15" customHeight="1" x14ac:dyDescent="0.35">
      <c r="A52" s="11" t="s">
        <v>461</v>
      </c>
      <c r="B52" s="5"/>
      <c r="C52" s="6" t="s">
        <v>367</v>
      </c>
      <c r="D52" s="12" t="str">
        <f>ep1_denominazione</f>
        <v>OLIVETTI S.P.A.</v>
      </c>
    </row>
    <row r="53" spans="1:4" ht="15" customHeight="1" x14ac:dyDescent="0.35">
      <c r="A53" s="11" t="s">
        <v>462</v>
      </c>
      <c r="B53" s="5"/>
      <c r="C53" s="6" t="s">
        <v>368</v>
      </c>
      <c r="D53" s="12" t="str">
        <f>ep2_denominazione</f>
        <v>ERICSSON TELECOMUNICAZIONI S.P.A.</v>
      </c>
    </row>
    <row r="54" spans="1:4" ht="15" customHeight="1" x14ac:dyDescent="0.35">
      <c r="A54" s="11" t="s">
        <v>463</v>
      </c>
      <c r="B54" s="5"/>
      <c r="C54" s="6" t="s">
        <v>369</v>
      </c>
      <c r="D54" s="12" t="str">
        <f>ep3_denominazione</f>
        <v>SIA S.P.A.</v>
      </c>
    </row>
    <row r="55" spans="1:4" ht="15" customHeight="1" x14ac:dyDescent="0.35">
      <c r="A55" s="11" t="s">
        <v>464</v>
      </c>
      <c r="B55" s="5"/>
      <c r="C55" s="6" t="s">
        <v>370</v>
      </c>
      <c r="D55" s="12" t="str">
        <f>ep4_denominazione</f>
        <v>THESIA S.P.A. (Gruppo SIA)</v>
      </c>
    </row>
    <row r="56" spans="1:4" ht="15" customHeight="1" x14ac:dyDescent="0.35">
      <c r="A56" s="11" t="s">
        <v>465</v>
      </c>
      <c r="B56" s="5"/>
      <c r="C56" s="6" t="s">
        <v>371</v>
      </c>
      <c r="D56" s="12" t="str">
        <f>ep5_denominazione</f>
        <v>SIA S.P.A.</v>
      </c>
    </row>
    <row r="57" spans="1:4" ht="15" customHeight="1" x14ac:dyDescent="0.35">
      <c r="A57" s="11" t="s">
        <v>466</v>
      </c>
      <c r="B57" s="5"/>
      <c r="C57" s="6" t="s">
        <v>372</v>
      </c>
      <c r="D57" s="12" t="str">
        <f>ep6_denominazione</f>
        <v>GOVERNANCE ADVISORY S.R.L.</v>
      </c>
    </row>
    <row r="58" spans="1:4" ht="15" customHeight="1" x14ac:dyDescent="0.35">
      <c r="A58" s="11" t="s">
        <v>467</v>
      </c>
      <c r="B58" s="5"/>
      <c r="C58" s="6" t="s">
        <v>373</v>
      </c>
      <c r="D58" s="12" t="str">
        <f>ep7_denominazione</f>
        <v>INNOVATION &amp; GOVERNANCE</v>
      </c>
    </row>
    <row r="59" spans="1:4" ht="15" customHeight="1" x14ac:dyDescent="0.35">
      <c r="A59" s="11" t="s">
        <v>468</v>
      </c>
      <c r="B59" s="5"/>
      <c r="C59" s="6" t="s">
        <v>374</v>
      </c>
      <c r="D59" s="12" t="str">
        <f>ep8_denominazione</f>
        <v>CAREL S.P.A.</v>
      </c>
    </row>
    <row r="60" spans="1:4" ht="15" customHeight="1" x14ac:dyDescent="0.35">
      <c r="A60" s="11" t="s">
        <v>469</v>
      </c>
      <c r="B60" s="5"/>
      <c r="C60" s="6" t="s">
        <v>375</v>
      </c>
      <c r="D60" s="12">
        <f>ep9_denominazione</f>
        <v>0</v>
      </c>
    </row>
    <row r="61" spans="1:4" ht="15" customHeight="1" x14ac:dyDescent="0.35">
      <c r="A61" s="11" t="s">
        <v>470</v>
      </c>
      <c r="B61" s="5"/>
      <c r="C61" s="6" t="s">
        <v>211</v>
      </c>
      <c r="D61" s="12">
        <f>ep10_denominazione</f>
        <v>0</v>
      </c>
    </row>
    <row r="62" spans="1:4" ht="15" customHeight="1" x14ac:dyDescent="0.35">
      <c r="A62" s="11"/>
      <c r="B62" s="5"/>
      <c r="C62" s="5"/>
      <c r="D62" s="5"/>
    </row>
    <row r="63" spans="1:4" ht="60" customHeight="1" x14ac:dyDescent="0.35">
      <c r="A63" s="11"/>
      <c r="B63" s="5"/>
      <c r="C63" s="37" t="s">
        <v>483</v>
      </c>
      <c r="D63" s="37"/>
    </row>
    <row r="64" spans="1:4" ht="262.5" customHeight="1" x14ac:dyDescent="0.35">
      <c r="A64" s="16" t="s">
        <v>471</v>
      </c>
      <c r="B64" s="5"/>
      <c r="C64" s="27" t="s">
        <v>430</v>
      </c>
      <c r="D64" s="15" t="s">
        <v>738</v>
      </c>
    </row>
  </sheetData>
  <sheetProtection algorithmName="SHA-512" hashValue="nWstBWbfZNBsyvWRAalHqNQRsyxhFH49G+sgFdRKtGXjAMRyNt+oaKeylHO40G+G0fvgDMdb3pn84ALPfd0azw==" saltValue="t7PTLR4UG5QpDOVRvF896w==" spinCount="100000" sheet="1" objects="1" scenarios="1"/>
  <mergeCells count="7">
    <mergeCell ref="C37:D37"/>
    <mergeCell ref="C49:D49"/>
    <mergeCell ref="C63:D63"/>
    <mergeCell ref="C6:D6"/>
    <mergeCell ref="C9:D9"/>
    <mergeCell ref="C21:D21"/>
    <mergeCell ref="C34:D34"/>
  </mergeCells>
  <printOptions horizontalCentered="1"/>
  <pageMargins left="0.19685039370078741" right="0.19685039370078741" top="0.78740157480314965" bottom="0.78740157480314965" header="0.39370078740157483" footer="0.39370078740157483"/>
  <pageSetup paperSize="9" scale="80" fitToHeight="0" orientation="portrait" verticalDpi="1200" r:id="rId1"/>
  <headerFooter>
    <oddFooter>&amp;C&amp;"Arial,Normale"&amp;8MOTIVAZIONI / PAGINA &amp;P DI &amp;N</oddFooter>
  </headerFooter>
  <rowBreaks count="3" manualBreakCount="3">
    <brk id="23" min="2" max="3" man="1"/>
    <brk id="36" min="2" max="3" man="1"/>
    <brk id="51" min="2" max="3" man="1"/>
  </rowBreak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G65"/>
  <sheetViews>
    <sheetView zoomScaleNormal="100" workbookViewId="0">
      <selection activeCell="F17" sqref="F17"/>
    </sheetView>
  </sheetViews>
  <sheetFormatPr defaultColWidth="9.1796875" defaultRowHeight="15" customHeight="1" x14ac:dyDescent="0.35"/>
  <cols>
    <col min="1" max="1" width="39.81640625" style="1" customWidth="1"/>
    <col min="2" max="2" width="80.54296875" style="1" bestFit="1" customWidth="1"/>
    <col min="3" max="3" width="6.26953125" style="1" bestFit="1" customWidth="1"/>
    <col min="4" max="4" width="26" style="1" bestFit="1" customWidth="1"/>
    <col min="5" max="5" width="18.7265625" style="1" bestFit="1" customWidth="1"/>
    <col min="6" max="6" width="40.7265625" style="1" bestFit="1" customWidth="1"/>
    <col min="7" max="7" width="47.54296875" style="1" bestFit="1" customWidth="1"/>
    <col min="8" max="16384" width="9.1796875" style="1"/>
  </cols>
  <sheetData>
    <row r="1" spans="1:7" ht="15" customHeight="1" x14ac:dyDescent="0.35">
      <c r="A1" s="2" t="s">
        <v>476</v>
      </c>
      <c r="B1" s="2" t="s">
        <v>477</v>
      </c>
      <c r="C1" s="2" t="s">
        <v>112</v>
      </c>
      <c r="D1" s="2" t="s">
        <v>125</v>
      </c>
      <c r="E1" s="2" t="s">
        <v>139</v>
      </c>
      <c r="F1" s="2" t="s">
        <v>202</v>
      </c>
      <c r="G1" s="19" t="s">
        <v>292</v>
      </c>
    </row>
    <row r="2" spans="1:7" ht="15" customHeight="1" x14ac:dyDescent="0.35">
      <c r="A2" s="1" t="s">
        <v>51</v>
      </c>
      <c r="B2" s="1" t="s">
        <v>0</v>
      </c>
      <c r="C2" s="1" t="s">
        <v>114</v>
      </c>
      <c r="D2" s="1" t="s">
        <v>319</v>
      </c>
      <c r="E2" s="1" t="s">
        <v>140</v>
      </c>
      <c r="F2" s="1" t="s">
        <v>199</v>
      </c>
      <c r="G2" s="20" t="s">
        <v>326</v>
      </c>
    </row>
    <row r="3" spans="1:7" ht="15" customHeight="1" x14ac:dyDescent="0.35">
      <c r="A3" s="1" t="s">
        <v>5</v>
      </c>
      <c r="B3" s="1" t="s">
        <v>1</v>
      </c>
      <c r="C3" s="1" t="s">
        <v>113</v>
      </c>
      <c r="D3" s="1" t="s">
        <v>320</v>
      </c>
      <c r="E3" s="1" t="s">
        <v>141</v>
      </c>
      <c r="F3" s="1" t="s">
        <v>200</v>
      </c>
      <c r="G3" s="20" t="s">
        <v>325</v>
      </c>
    </row>
    <row r="4" spans="1:7" ht="15" customHeight="1" x14ac:dyDescent="0.35">
      <c r="A4" s="1" t="s">
        <v>53</v>
      </c>
      <c r="B4" s="1" t="s">
        <v>52</v>
      </c>
      <c r="D4" s="1" t="s">
        <v>321</v>
      </c>
      <c r="F4" s="1" t="s">
        <v>201</v>
      </c>
      <c r="G4" s="20" t="s">
        <v>323</v>
      </c>
    </row>
    <row r="5" spans="1:7" ht="15" customHeight="1" x14ac:dyDescent="0.35">
      <c r="A5" s="1" t="s">
        <v>54</v>
      </c>
      <c r="B5" s="1" t="s">
        <v>2</v>
      </c>
      <c r="D5" s="1" t="s">
        <v>322</v>
      </c>
      <c r="F5" s="1" t="s">
        <v>206</v>
      </c>
      <c r="G5" s="20" t="s">
        <v>324</v>
      </c>
    </row>
    <row r="6" spans="1:7" ht="15" customHeight="1" x14ac:dyDescent="0.35">
      <c r="A6" s="1" t="s">
        <v>55</v>
      </c>
      <c r="B6" s="1" t="s">
        <v>3</v>
      </c>
      <c r="F6" s="1" t="s">
        <v>205</v>
      </c>
    </row>
    <row r="7" spans="1:7" ht="15" customHeight="1" x14ac:dyDescent="0.35">
      <c r="A7" s="1" t="s">
        <v>56</v>
      </c>
      <c r="B7" s="1" t="s">
        <v>4</v>
      </c>
      <c r="D7" s="2" t="s">
        <v>388</v>
      </c>
      <c r="F7" s="1" t="s">
        <v>204</v>
      </c>
      <c r="G7" s="19" t="s">
        <v>303</v>
      </c>
    </row>
    <row r="8" spans="1:7" ht="15" customHeight="1" x14ac:dyDescent="0.35">
      <c r="A8" s="1" t="s">
        <v>57</v>
      </c>
      <c r="B8" s="1" t="s">
        <v>6</v>
      </c>
      <c r="D8" s="1" t="s">
        <v>392</v>
      </c>
      <c r="F8" s="1" t="s">
        <v>203</v>
      </c>
      <c r="G8" s="20" t="s">
        <v>304</v>
      </c>
    </row>
    <row r="9" spans="1:7" ht="15" customHeight="1" x14ac:dyDescent="0.35">
      <c r="A9" s="1" t="s">
        <v>58</v>
      </c>
      <c r="B9" s="1" t="s">
        <v>7</v>
      </c>
      <c r="D9" s="1" t="s">
        <v>393</v>
      </c>
      <c r="G9" s="20" t="s">
        <v>305</v>
      </c>
    </row>
    <row r="10" spans="1:7" ht="15" customHeight="1" x14ac:dyDescent="0.35">
      <c r="A10" s="1" t="s">
        <v>59</v>
      </c>
      <c r="B10" s="1" t="s">
        <v>8</v>
      </c>
      <c r="D10" s="1" t="s">
        <v>394</v>
      </c>
      <c r="F10" s="2" t="s">
        <v>347</v>
      </c>
      <c r="G10" s="20" t="s">
        <v>306</v>
      </c>
    </row>
    <row r="11" spans="1:7" ht="15" customHeight="1" x14ac:dyDescent="0.35">
      <c r="A11" s="1" t="s">
        <v>669</v>
      </c>
      <c r="B11" s="1" t="s">
        <v>652</v>
      </c>
      <c r="F11" s="1" t="s">
        <v>349</v>
      </c>
      <c r="G11" s="20" t="s">
        <v>307</v>
      </c>
    </row>
    <row r="12" spans="1:7" ht="15" customHeight="1" x14ac:dyDescent="0.35">
      <c r="A12" s="1" t="s">
        <v>657</v>
      </c>
      <c r="B12" s="1" t="s">
        <v>9</v>
      </c>
      <c r="D12" s="2" t="s">
        <v>485</v>
      </c>
      <c r="F12" s="1" t="s">
        <v>350</v>
      </c>
      <c r="G12" s="20" t="s">
        <v>308</v>
      </c>
    </row>
    <row r="13" spans="1:7" ht="15" customHeight="1" x14ac:dyDescent="0.35">
      <c r="B13" s="1" t="s">
        <v>10</v>
      </c>
      <c r="D13" s="1" t="s">
        <v>486</v>
      </c>
      <c r="F13" s="1" t="s">
        <v>351</v>
      </c>
    </row>
    <row r="14" spans="1:7" ht="15" customHeight="1" x14ac:dyDescent="0.35">
      <c r="B14" s="1" t="s">
        <v>11</v>
      </c>
      <c r="D14" s="1" t="s">
        <v>487</v>
      </c>
      <c r="F14" s="1" t="s">
        <v>352</v>
      </c>
      <c r="G14" s="19" t="s">
        <v>293</v>
      </c>
    </row>
    <row r="15" spans="1:7" ht="15" customHeight="1" x14ac:dyDescent="0.35">
      <c r="B15" s="1" t="s">
        <v>12</v>
      </c>
      <c r="G15" s="20" t="s">
        <v>294</v>
      </c>
    </row>
    <row r="16" spans="1:7" ht="15" customHeight="1" x14ac:dyDescent="0.35">
      <c r="B16" s="1" t="s">
        <v>13</v>
      </c>
      <c r="D16" s="2" t="s">
        <v>489</v>
      </c>
      <c r="F16" s="2" t="s">
        <v>389</v>
      </c>
      <c r="G16" s="20" t="s">
        <v>295</v>
      </c>
    </row>
    <row r="17" spans="2:7" ht="15" customHeight="1" x14ac:dyDescent="0.35">
      <c r="B17" s="1" t="s">
        <v>14</v>
      </c>
      <c r="D17" s="1" t="s">
        <v>353</v>
      </c>
      <c r="F17" s="1" t="s">
        <v>395</v>
      </c>
      <c r="G17" s="20" t="s">
        <v>296</v>
      </c>
    </row>
    <row r="18" spans="2:7" ht="15" customHeight="1" x14ac:dyDescent="0.35">
      <c r="B18" s="1" t="s">
        <v>15</v>
      </c>
      <c r="D18" s="1" t="s">
        <v>354</v>
      </c>
      <c r="F18" s="1" t="s">
        <v>676</v>
      </c>
      <c r="G18" s="20" t="s">
        <v>297</v>
      </c>
    </row>
    <row r="19" spans="2:7" ht="15" customHeight="1" x14ac:dyDescent="0.35">
      <c r="B19" s="1" t="s">
        <v>653</v>
      </c>
      <c r="D19" s="1" t="s">
        <v>490</v>
      </c>
    </row>
    <row r="20" spans="2:7" ht="15" customHeight="1" x14ac:dyDescent="0.35">
      <c r="B20" s="1" t="s">
        <v>654</v>
      </c>
      <c r="F20" s="2" t="s">
        <v>396</v>
      </c>
      <c r="G20" s="2" t="s">
        <v>298</v>
      </c>
    </row>
    <row r="21" spans="2:7" ht="15" customHeight="1" x14ac:dyDescent="0.35">
      <c r="B21" s="1" t="s">
        <v>655</v>
      </c>
      <c r="F21" s="1" t="s">
        <v>397</v>
      </c>
      <c r="G21" s="1" t="s">
        <v>299</v>
      </c>
    </row>
    <row r="22" spans="2:7" ht="15" customHeight="1" x14ac:dyDescent="0.35">
      <c r="B22" s="1" t="s">
        <v>16</v>
      </c>
      <c r="F22" s="1" t="s">
        <v>398</v>
      </c>
      <c r="G22" s="1" t="s">
        <v>300</v>
      </c>
    </row>
    <row r="23" spans="2:7" ht="15" customHeight="1" x14ac:dyDescent="0.35">
      <c r="B23" s="1" t="s">
        <v>17</v>
      </c>
      <c r="F23" s="1" t="s">
        <v>399</v>
      </c>
      <c r="G23" s="1" t="s">
        <v>301</v>
      </c>
    </row>
    <row r="24" spans="2:7" ht="15" customHeight="1" x14ac:dyDescent="0.35">
      <c r="B24" s="1" t="s">
        <v>18</v>
      </c>
      <c r="F24" s="1" t="s">
        <v>400</v>
      </c>
      <c r="G24" s="1" t="s">
        <v>302</v>
      </c>
    </row>
    <row r="25" spans="2:7" ht="15" customHeight="1" x14ac:dyDescent="0.35">
      <c r="B25" s="1" t="s">
        <v>19</v>
      </c>
      <c r="F25" s="1" t="s">
        <v>401</v>
      </c>
      <c r="G25" s="1" t="s">
        <v>309</v>
      </c>
    </row>
    <row r="26" spans="2:7" ht="15" customHeight="1" x14ac:dyDescent="0.35">
      <c r="B26" s="1" t="s">
        <v>656</v>
      </c>
      <c r="G26" s="1" t="s">
        <v>310</v>
      </c>
    </row>
    <row r="27" spans="2:7" ht="15" customHeight="1" x14ac:dyDescent="0.35">
      <c r="B27" s="1" t="s">
        <v>20</v>
      </c>
    </row>
    <row r="28" spans="2:7" ht="15" customHeight="1" x14ac:dyDescent="0.35">
      <c r="B28" s="1" t="s">
        <v>21</v>
      </c>
      <c r="G28" s="19" t="s">
        <v>311</v>
      </c>
    </row>
    <row r="29" spans="2:7" ht="15" customHeight="1" x14ac:dyDescent="0.35">
      <c r="B29" s="1" t="s">
        <v>22</v>
      </c>
      <c r="G29" s="20" t="s">
        <v>312</v>
      </c>
    </row>
    <row r="30" spans="2:7" ht="15" customHeight="1" x14ac:dyDescent="0.35">
      <c r="B30" s="1" t="s">
        <v>23</v>
      </c>
      <c r="G30" s="20" t="s">
        <v>313</v>
      </c>
    </row>
    <row r="31" spans="2:7" ht="15" customHeight="1" x14ac:dyDescent="0.35">
      <c r="B31" s="1" t="s">
        <v>24</v>
      </c>
      <c r="G31" s="20" t="s">
        <v>314</v>
      </c>
    </row>
    <row r="32" spans="2:7" ht="15" customHeight="1" x14ac:dyDescent="0.35">
      <c r="B32" s="1" t="s">
        <v>25</v>
      </c>
      <c r="G32" s="20" t="s">
        <v>315</v>
      </c>
    </row>
    <row r="33" spans="2:7" ht="15" customHeight="1" x14ac:dyDescent="0.35">
      <c r="B33" s="1" t="s">
        <v>26</v>
      </c>
      <c r="G33" s="20" t="s">
        <v>316</v>
      </c>
    </row>
    <row r="34" spans="2:7" ht="15" customHeight="1" x14ac:dyDescent="0.35">
      <c r="B34" s="1" t="s">
        <v>27</v>
      </c>
      <c r="G34" s="20" t="s">
        <v>317</v>
      </c>
    </row>
    <row r="35" spans="2:7" ht="15" customHeight="1" x14ac:dyDescent="0.35">
      <c r="B35" s="1" t="s">
        <v>28</v>
      </c>
      <c r="G35" s="20" t="s">
        <v>318</v>
      </c>
    </row>
    <row r="36" spans="2:7" ht="15" customHeight="1" x14ac:dyDescent="0.35">
      <c r="B36" s="1" t="s">
        <v>29</v>
      </c>
    </row>
    <row r="37" spans="2:7" ht="15" customHeight="1" x14ac:dyDescent="0.35">
      <c r="B37" s="1" t="s">
        <v>30</v>
      </c>
    </row>
    <row r="38" spans="2:7" ht="15" customHeight="1" x14ac:dyDescent="0.35">
      <c r="B38" s="1" t="s">
        <v>31</v>
      </c>
    </row>
    <row r="39" spans="2:7" ht="15" customHeight="1" x14ac:dyDescent="0.35">
      <c r="B39" s="1" t="s">
        <v>32</v>
      </c>
    </row>
    <row r="40" spans="2:7" ht="15" customHeight="1" x14ac:dyDescent="0.35">
      <c r="B40" s="1" t="s">
        <v>33</v>
      </c>
    </row>
    <row r="41" spans="2:7" ht="15" customHeight="1" x14ac:dyDescent="0.35">
      <c r="B41" s="1" t="s">
        <v>34</v>
      </c>
    </row>
    <row r="42" spans="2:7" ht="15" customHeight="1" x14ac:dyDescent="0.35">
      <c r="B42" s="1" t="s">
        <v>35</v>
      </c>
    </row>
    <row r="43" spans="2:7" ht="15" customHeight="1" x14ac:dyDescent="0.35">
      <c r="B43" s="1" t="s">
        <v>36</v>
      </c>
    </row>
    <row r="44" spans="2:7" ht="15" customHeight="1" x14ac:dyDescent="0.35">
      <c r="B44" s="1" t="s">
        <v>37</v>
      </c>
    </row>
    <row r="45" spans="2:7" ht="15" customHeight="1" x14ac:dyDescent="0.35">
      <c r="B45" s="1" t="s">
        <v>38</v>
      </c>
    </row>
    <row r="46" spans="2:7" ht="15" customHeight="1" x14ac:dyDescent="0.35">
      <c r="B46" s="1" t="s">
        <v>39</v>
      </c>
    </row>
    <row r="47" spans="2:7" ht="15" customHeight="1" x14ac:dyDescent="0.35">
      <c r="B47" s="1" t="s">
        <v>40</v>
      </c>
    </row>
    <row r="48" spans="2:7" ht="15" customHeight="1" x14ac:dyDescent="0.35">
      <c r="B48" s="1" t="s">
        <v>41</v>
      </c>
    </row>
    <row r="49" spans="2:2" ht="15" customHeight="1" x14ac:dyDescent="0.35">
      <c r="B49" s="1" t="s">
        <v>42</v>
      </c>
    </row>
    <row r="50" spans="2:2" ht="15" customHeight="1" x14ac:dyDescent="0.35">
      <c r="B50" s="24" t="s">
        <v>43</v>
      </c>
    </row>
    <row r="51" spans="2:2" ht="15" customHeight="1" x14ac:dyDescent="0.35">
      <c r="B51" s="24" t="s">
        <v>44</v>
      </c>
    </row>
    <row r="52" spans="2:2" ht="15" customHeight="1" x14ac:dyDescent="0.35">
      <c r="B52" s="24" t="s">
        <v>45</v>
      </c>
    </row>
    <row r="53" spans="2:2" ht="15" customHeight="1" x14ac:dyDescent="0.35">
      <c r="B53" s="24" t="s">
        <v>46</v>
      </c>
    </row>
    <row r="54" spans="2:2" ht="15" customHeight="1" x14ac:dyDescent="0.35">
      <c r="B54" s="24" t="s">
        <v>47</v>
      </c>
    </row>
    <row r="55" spans="2:2" ht="15" customHeight="1" x14ac:dyDescent="0.35">
      <c r="B55" s="24" t="s">
        <v>48</v>
      </c>
    </row>
    <row r="56" spans="2:2" ht="15" customHeight="1" x14ac:dyDescent="0.35">
      <c r="B56" s="24" t="s">
        <v>49</v>
      </c>
    </row>
    <row r="57" spans="2:2" ht="15" customHeight="1" x14ac:dyDescent="0.35">
      <c r="B57" s="24" t="s">
        <v>50</v>
      </c>
    </row>
    <row r="58" spans="2:2" ht="15" customHeight="1" x14ac:dyDescent="0.35">
      <c r="B58" s="24" t="s">
        <v>666</v>
      </c>
    </row>
    <row r="59" spans="2:2" ht="15" customHeight="1" x14ac:dyDescent="0.35">
      <c r="B59" s="24" t="s">
        <v>667</v>
      </c>
    </row>
    <row r="60" spans="2:2" ht="15" customHeight="1" x14ac:dyDescent="0.35">
      <c r="B60" s="24" t="s">
        <v>668</v>
      </c>
    </row>
    <row r="61" spans="2:2" ht="15" customHeight="1" x14ac:dyDescent="0.35">
      <c r="B61" s="24" t="s">
        <v>662</v>
      </c>
    </row>
    <row r="62" spans="2:2" ht="15" customHeight="1" x14ac:dyDescent="0.35">
      <c r="B62" s="24" t="s">
        <v>659</v>
      </c>
    </row>
    <row r="63" spans="2:2" ht="15" customHeight="1" x14ac:dyDescent="0.35">
      <c r="B63" s="24" t="s">
        <v>664</v>
      </c>
    </row>
    <row r="64" spans="2:2" ht="15" customHeight="1" x14ac:dyDescent="0.35">
      <c r="B64" s="24" t="s">
        <v>663</v>
      </c>
    </row>
    <row r="65" spans="2:2" ht="15" customHeight="1" x14ac:dyDescent="0.35">
      <c r="B65" s="24" t="s">
        <v>665</v>
      </c>
    </row>
  </sheetData>
  <sortState ref="B288:B298">
    <sortCondition ref="B288"/>
  </sortState>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GX2"/>
  <sheetViews>
    <sheetView workbookViewId="0">
      <selection activeCell="A2" sqref="A2"/>
    </sheetView>
  </sheetViews>
  <sheetFormatPr defaultColWidth="9.1796875" defaultRowHeight="15" customHeight="1" x14ac:dyDescent="0.35"/>
  <cols>
    <col min="1" max="1" width="6.26953125" style="24" bestFit="1" customWidth="1"/>
    <col min="2" max="2" width="9.7265625" style="24" bestFit="1" customWidth="1"/>
    <col min="3" max="3" width="6.26953125" style="24" bestFit="1" customWidth="1"/>
    <col min="4" max="4" width="15.1796875" style="24" bestFit="1" customWidth="1"/>
    <col min="5" max="5" width="18.1796875" style="24" bestFit="1" customWidth="1"/>
    <col min="6" max="6" width="19.1796875" style="24" bestFit="1" customWidth="1"/>
    <col min="7" max="7" width="14.54296875" style="24" bestFit="1" customWidth="1"/>
    <col min="8" max="8" width="20.81640625" style="24" bestFit="1" customWidth="1"/>
    <col min="9" max="9" width="16.7265625" style="24" bestFit="1" customWidth="1"/>
    <col min="10" max="10" width="20.54296875" style="24" bestFit="1" customWidth="1"/>
    <col min="11" max="11" width="21.7265625" style="24" bestFit="1" customWidth="1"/>
    <col min="12" max="12" width="20.453125" style="24" bestFit="1" customWidth="1"/>
    <col min="13" max="13" width="16.26953125" style="24" bestFit="1" customWidth="1"/>
    <col min="14" max="14" width="20.1796875" style="24" bestFit="1" customWidth="1"/>
    <col min="15" max="15" width="21.1796875" style="24" bestFit="1" customWidth="1"/>
    <col min="16" max="16" width="23.7265625" style="24" bestFit="1" customWidth="1"/>
    <col min="17" max="17" width="10.7265625" style="24" bestFit="1" customWidth="1"/>
    <col min="18" max="18" width="21.7265625" style="24" bestFit="1" customWidth="1"/>
    <col min="19" max="19" width="9" style="24" bestFit="1" customWidth="1"/>
    <col min="20" max="20" width="9.26953125" style="24" bestFit="1" customWidth="1"/>
    <col min="21" max="21" width="4.453125" style="24" bestFit="1" customWidth="1"/>
    <col min="22" max="22" width="6.7265625" style="24" bestFit="1" customWidth="1"/>
    <col min="23" max="23" width="4.7265625" style="24" bestFit="1" customWidth="1"/>
    <col min="24" max="24" width="13.81640625" style="24" bestFit="1" customWidth="1"/>
    <col min="25" max="25" width="23" style="24" bestFit="1" customWidth="1"/>
    <col min="26" max="26" width="12.26953125" style="24" bestFit="1" customWidth="1"/>
    <col min="27" max="27" width="23" style="24" bestFit="1" customWidth="1"/>
    <col min="28" max="28" width="12.26953125" style="24" bestFit="1" customWidth="1"/>
    <col min="29" max="29" width="23" style="24" bestFit="1" customWidth="1"/>
    <col min="30" max="30" width="12.26953125" style="24" bestFit="1" customWidth="1"/>
    <col min="31" max="31" width="27.1796875" style="24" bestFit="1" customWidth="1"/>
    <col min="32" max="32" width="26.26953125" style="24" bestFit="1" customWidth="1"/>
    <col min="33" max="33" width="27.1796875" style="24" bestFit="1" customWidth="1"/>
    <col min="34" max="34" width="24.54296875" style="24" bestFit="1" customWidth="1"/>
    <col min="35" max="35" width="28" style="24" bestFit="1" customWidth="1"/>
    <col min="36" max="36" width="26.26953125" style="24" bestFit="1" customWidth="1"/>
    <col min="37" max="37" width="27.1796875" style="24" bestFit="1" customWidth="1"/>
    <col min="38" max="38" width="24.54296875" style="24" bestFit="1" customWidth="1"/>
    <col min="39" max="39" width="18.1796875" style="24" bestFit="1" customWidth="1"/>
    <col min="40" max="40" width="16.26953125" style="24" bestFit="1" customWidth="1"/>
    <col min="41" max="41" width="21.453125" style="24" bestFit="1" customWidth="1"/>
    <col min="42" max="42" width="13.54296875" style="24" bestFit="1" customWidth="1"/>
    <col min="43" max="43" width="21.81640625" style="24" bestFit="1" customWidth="1"/>
    <col min="44" max="44" width="22.453125" style="24" bestFit="1" customWidth="1"/>
    <col min="45" max="45" width="32.7265625" style="24" bestFit="1" customWidth="1"/>
    <col min="46" max="46" width="23" style="24" bestFit="1" customWidth="1"/>
    <col min="47" max="47" width="15.1796875" style="24" bestFit="1" customWidth="1"/>
    <col min="48" max="48" width="23.453125" style="24" bestFit="1" customWidth="1"/>
    <col min="49" max="49" width="18.1796875" style="24" bestFit="1" customWidth="1"/>
    <col min="50" max="50" width="16.26953125" style="24" bestFit="1" customWidth="1"/>
    <col min="51" max="51" width="21.453125" style="24" bestFit="1" customWidth="1"/>
    <col min="52" max="52" width="13.54296875" style="24" bestFit="1" customWidth="1"/>
    <col min="53" max="53" width="21.81640625" style="24" bestFit="1" customWidth="1"/>
    <col min="54" max="54" width="22.453125" style="24" bestFit="1" customWidth="1"/>
    <col min="55" max="55" width="32.7265625" style="24" bestFit="1" customWidth="1"/>
    <col min="56" max="56" width="23" style="24" bestFit="1" customWidth="1"/>
    <col min="57" max="57" width="15.1796875" style="24" bestFit="1" customWidth="1"/>
    <col min="58" max="58" width="23.453125" style="24" bestFit="1" customWidth="1"/>
    <col min="59" max="59" width="17.453125" style="24" bestFit="1" customWidth="1"/>
    <col min="60" max="60" width="20.453125" style="24" bestFit="1" customWidth="1"/>
    <col min="61" max="61" width="12.54296875" style="24" bestFit="1" customWidth="1"/>
    <col min="62" max="62" width="20.81640625" style="24" bestFit="1" customWidth="1"/>
    <col min="63" max="63" width="21.54296875" style="24" bestFit="1" customWidth="1"/>
    <col min="64" max="64" width="15.26953125" style="24" bestFit="1" customWidth="1"/>
    <col min="65" max="65" width="20.7265625" style="24" bestFit="1" customWidth="1"/>
    <col min="66" max="66" width="12.81640625" style="24" bestFit="1" customWidth="1"/>
    <col min="67" max="67" width="21.1796875" style="24" bestFit="1" customWidth="1"/>
    <col min="68" max="68" width="21.81640625" style="24" bestFit="1" customWidth="1"/>
    <col min="69" max="69" width="30.7265625" style="24" bestFit="1" customWidth="1"/>
    <col min="70" max="70" width="29" style="24" bestFit="1" customWidth="1"/>
    <col min="71" max="71" width="39.81640625" style="24" bestFit="1" customWidth="1"/>
    <col min="72" max="72" width="34.453125" style="24" bestFit="1" customWidth="1"/>
    <col min="73" max="73" width="35.453125" style="24" bestFit="1" customWidth="1"/>
    <col min="74" max="74" width="23.453125" style="24" bestFit="1" customWidth="1"/>
    <col min="75" max="75" width="22.1796875" style="24" bestFit="1" customWidth="1"/>
    <col min="76" max="76" width="22" style="24" bestFit="1" customWidth="1"/>
    <col min="77" max="77" width="16.26953125" style="24" bestFit="1" customWidth="1"/>
    <col min="78" max="78" width="35.26953125" style="24" bestFit="1" customWidth="1"/>
    <col min="79" max="79" width="28.7265625" style="24" bestFit="1" customWidth="1"/>
    <col min="80" max="80" width="30.7265625" style="24" bestFit="1" customWidth="1"/>
    <col min="81" max="81" width="29" style="24" bestFit="1" customWidth="1"/>
    <col min="82" max="82" width="39.81640625" style="24" bestFit="1" customWidth="1"/>
    <col min="83" max="83" width="34.453125" style="24" bestFit="1" customWidth="1"/>
    <col min="84" max="84" width="35.453125" style="24" bestFit="1" customWidth="1"/>
    <col min="85" max="85" width="23.453125" style="24" bestFit="1" customWidth="1"/>
    <col min="86" max="86" width="22.1796875" style="24" bestFit="1" customWidth="1"/>
    <col min="87" max="87" width="22" style="24" bestFit="1" customWidth="1"/>
    <col min="88" max="88" width="16.26953125" style="24" bestFit="1" customWidth="1"/>
    <col min="89" max="89" width="35.26953125" style="24" bestFit="1" customWidth="1"/>
    <col min="90" max="90" width="28.7265625" style="24" bestFit="1" customWidth="1"/>
    <col min="91" max="91" width="30.7265625" style="24" bestFit="1" customWidth="1"/>
    <col min="92" max="92" width="29" style="24" bestFit="1" customWidth="1"/>
    <col min="93" max="93" width="39.81640625" style="24" bestFit="1" customWidth="1"/>
    <col min="94" max="94" width="34.453125" style="24" bestFit="1" customWidth="1"/>
    <col min="95" max="95" width="35.453125" style="24" bestFit="1" customWidth="1"/>
    <col min="96" max="96" width="23.453125" style="24" bestFit="1" customWidth="1"/>
    <col min="97" max="97" width="22.1796875" style="24" bestFit="1" customWidth="1"/>
    <col min="98" max="98" width="22" style="24" bestFit="1" customWidth="1"/>
    <col min="99" max="99" width="16.26953125" style="24" bestFit="1" customWidth="1"/>
    <col min="100" max="100" width="35.26953125" style="24" bestFit="1" customWidth="1"/>
    <col min="101" max="101" width="28.7265625" style="24" bestFit="1" customWidth="1"/>
    <col min="102" max="102" width="30.7265625" style="24" bestFit="1" customWidth="1"/>
    <col min="103" max="103" width="29" style="24" bestFit="1" customWidth="1"/>
    <col min="104" max="104" width="39.81640625" style="24" bestFit="1" customWidth="1"/>
    <col min="105" max="105" width="34.453125" style="24" bestFit="1" customWidth="1"/>
    <col min="106" max="106" width="35.453125" style="24" bestFit="1" customWidth="1"/>
    <col min="107" max="107" width="23.453125" style="24" bestFit="1" customWidth="1"/>
    <col min="108" max="108" width="22.1796875" style="24" bestFit="1" customWidth="1"/>
    <col min="109" max="109" width="22" style="24" bestFit="1" customWidth="1"/>
    <col min="110" max="110" width="16.26953125" style="24" bestFit="1" customWidth="1"/>
    <col min="111" max="111" width="35.26953125" style="24" bestFit="1" customWidth="1"/>
    <col min="112" max="112" width="28.7265625" style="24" bestFit="1" customWidth="1"/>
    <col min="113" max="113" width="30.7265625" style="24" bestFit="1" customWidth="1"/>
    <col min="114" max="114" width="29" style="24" bestFit="1" customWidth="1"/>
    <col min="115" max="115" width="39.81640625" style="24" bestFit="1" customWidth="1"/>
    <col min="116" max="116" width="34.453125" style="24" bestFit="1" customWidth="1"/>
    <col min="117" max="117" width="35.453125" style="24" bestFit="1" customWidth="1"/>
    <col min="118" max="118" width="23.453125" style="24" bestFit="1" customWidth="1"/>
    <col min="119" max="119" width="22.1796875" style="24" bestFit="1" customWidth="1"/>
    <col min="120" max="120" width="22" style="24" bestFit="1" customWidth="1"/>
    <col min="121" max="121" width="16.26953125" style="24" bestFit="1" customWidth="1"/>
    <col min="122" max="122" width="35.26953125" style="24" bestFit="1" customWidth="1"/>
    <col min="123" max="123" width="28.7265625" style="24" bestFit="1" customWidth="1"/>
    <col min="124" max="124" width="30.7265625" style="24" bestFit="1" customWidth="1"/>
    <col min="125" max="125" width="29" style="24" bestFit="1" customWidth="1"/>
    <col min="126" max="126" width="39.81640625" style="24" bestFit="1" customWidth="1"/>
    <col min="127" max="127" width="34.453125" style="24" bestFit="1" customWidth="1"/>
    <col min="128" max="128" width="35.453125" style="24" bestFit="1" customWidth="1"/>
    <col min="129" max="129" width="23.453125" style="24" bestFit="1" customWidth="1"/>
    <col min="130" max="130" width="22.1796875" style="24" bestFit="1" customWidth="1"/>
    <col min="131" max="131" width="22" style="24" bestFit="1" customWidth="1"/>
    <col min="132" max="132" width="16.26953125" style="24" bestFit="1" customWidth="1"/>
    <col min="133" max="133" width="35.26953125" style="24" bestFit="1" customWidth="1"/>
    <col min="134" max="134" width="28.7265625" style="24" bestFit="1" customWidth="1"/>
    <col min="135" max="135" width="30.7265625" style="24" bestFit="1" customWidth="1"/>
    <col min="136" max="136" width="29" style="24" bestFit="1" customWidth="1"/>
    <col min="137" max="137" width="39.81640625" style="24" bestFit="1" customWidth="1"/>
    <col min="138" max="138" width="34.453125" style="24" bestFit="1" customWidth="1"/>
    <col min="139" max="139" width="35.453125" style="24" bestFit="1" customWidth="1"/>
    <col min="140" max="140" width="23.453125" style="24" bestFit="1" customWidth="1"/>
    <col min="141" max="141" width="22.1796875" style="24" bestFit="1" customWidth="1"/>
    <col min="142" max="142" width="22" style="24" bestFit="1" customWidth="1"/>
    <col min="143" max="143" width="16.26953125" style="24" bestFit="1" customWidth="1"/>
    <col min="144" max="144" width="35.26953125" style="24" bestFit="1" customWidth="1"/>
    <col min="145" max="145" width="28.7265625" style="24" bestFit="1" customWidth="1"/>
    <col min="146" max="146" width="30.7265625" style="24" bestFit="1" customWidth="1"/>
    <col min="147" max="147" width="29" style="24" bestFit="1" customWidth="1"/>
    <col min="148" max="148" width="39.81640625" style="24" bestFit="1" customWidth="1"/>
    <col min="149" max="149" width="34.453125" style="24" bestFit="1" customWidth="1"/>
    <col min="150" max="150" width="35.453125" style="24" bestFit="1" customWidth="1"/>
    <col min="151" max="151" width="23.453125" style="24" bestFit="1" customWidth="1"/>
    <col min="152" max="152" width="22.1796875" style="24" bestFit="1" customWidth="1"/>
    <col min="153" max="153" width="22" style="24" bestFit="1" customWidth="1"/>
    <col min="154" max="154" width="16.26953125" style="24" bestFit="1" customWidth="1"/>
    <col min="155" max="155" width="35.26953125" style="24" bestFit="1" customWidth="1"/>
    <col min="156" max="156" width="28.7265625" style="24" bestFit="1" customWidth="1"/>
    <col min="157" max="157" width="30.7265625" style="24" bestFit="1" customWidth="1"/>
    <col min="158" max="158" width="29" style="24" bestFit="1" customWidth="1"/>
    <col min="159" max="159" width="39.81640625" style="24" bestFit="1" customWidth="1"/>
    <col min="160" max="160" width="34.453125" style="24" bestFit="1" customWidth="1"/>
    <col min="161" max="161" width="35.453125" style="24" bestFit="1" customWidth="1"/>
    <col min="162" max="162" width="23.453125" style="24" bestFit="1" customWidth="1"/>
    <col min="163" max="163" width="22.1796875" style="24" bestFit="1" customWidth="1"/>
    <col min="164" max="164" width="22" style="24" bestFit="1" customWidth="1"/>
    <col min="165" max="165" width="16.26953125" style="24" bestFit="1" customWidth="1"/>
    <col min="166" max="166" width="35.26953125" style="24" bestFit="1" customWidth="1"/>
    <col min="167" max="167" width="28.7265625" style="24" bestFit="1" customWidth="1"/>
    <col min="168" max="168" width="31.7265625" style="24" bestFit="1" customWidth="1"/>
    <col min="169" max="169" width="30.1796875" style="24" bestFit="1" customWidth="1"/>
    <col min="170" max="170" width="40.81640625" style="24" bestFit="1" customWidth="1"/>
    <col min="171" max="171" width="35.453125" style="24" bestFit="1" customWidth="1"/>
    <col min="172" max="172" width="36.453125" style="24" bestFit="1" customWidth="1"/>
    <col min="173" max="173" width="24.453125" style="24" bestFit="1" customWidth="1"/>
    <col min="174" max="174" width="23.1796875" style="24" bestFit="1" customWidth="1"/>
    <col min="175" max="175" width="23" style="24" bestFit="1" customWidth="1"/>
    <col min="176" max="176" width="17.453125" style="24" bestFit="1" customWidth="1"/>
    <col min="177" max="177" width="36.26953125" style="24" bestFit="1" customWidth="1"/>
    <col min="178" max="178" width="29.81640625" style="24" bestFit="1" customWidth="1"/>
    <col min="179" max="179" width="20.54296875" style="24" bestFit="1" customWidth="1"/>
    <col min="180" max="180" width="12.7265625" style="24" bestFit="1" customWidth="1"/>
    <col min="181" max="181" width="14.81640625" style="24" bestFit="1" customWidth="1"/>
    <col min="182" max="182" width="21.1796875" style="24" bestFit="1" customWidth="1"/>
    <col min="183" max="183" width="38.26953125" style="24" bestFit="1" customWidth="1"/>
    <col min="184" max="184" width="11" style="24" bestFit="1" customWidth="1"/>
    <col min="185" max="185" width="31.26953125" style="24" bestFit="1" customWidth="1"/>
    <col min="186" max="186" width="44" style="24" bestFit="1" customWidth="1"/>
    <col min="187" max="187" width="20.54296875" style="24" bestFit="1" customWidth="1"/>
    <col min="188" max="188" width="12.7265625" style="24" bestFit="1" customWidth="1"/>
    <col min="189" max="189" width="14.81640625" style="24" bestFit="1" customWidth="1"/>
    <col min="190" max="190" width="21.1796875" style="24" bestFit="1" customWidth="1"/>
    <col min="191" max="191" width="38.26953125" style="24" bestFit="1" customWidth="1"/>
    <col min="192" max="192" width="11" style="24" bestFit="1" customWidth="1"/>
    <col min="193" max="193" width="31.26953125" style="24" bestFit="1" customWidth="1"/>
    <col min="194" max="194" width="44" style="24" bestFit="1" customWidth="1"/>
    <col min="195" max="195" width="20.54296875" style="24" bestFit="1" customWidth="1"/>
    <col min="196" max="196" width="12.7265625" style="24" bestFit="1" customWidth="1"/>
    <col min="197" max="197" width="14.81640625" style="24" bestFit="1" customWidth="1"/>
    <col min="198" max="198" width="21.1796875" style="24" bestFit="1" customWidth="1"/>
    <col min="199" max="199" width="38.26953125" style="24" bestFit="1" customWidth="1"/>
    <col min="200" max="200" width="11" style="24" bestFit="1" customWidth="1"/>
    <col min="201" max="201" width="31.26953125" style="24" bestFit="1" customWidth="1"/>
    <col min="202" max="202" width="44" style="24" bestFit="1" customWidth="1"/>
    <col min="203" max="203" width="33.54296875" style="24" bestFit="1" customWidth="1"/>
    <col min="204" max="204" width="40.7265625" style="24" bestFit="1" customWidth="1"/>
    <col min="205" max="205" width="33.54296875" style="24" bestFit="1" customWidth="1"/>
    <col min="206" max="206" width="40.7265625" style="24" bestFit="1" customWidth="1"/>
    <col min="207" max="16384" width="9.1796875" style="24"/>
  </cols>
  <sheetData>
    <row r="1" spans="1:206" ht="15" customHeight="1" x14ac:dyDescent="0.35">
      <c r="A1" s="22" t="s">
        <v>60</v>
      </c>
      <c r="B1" s="22" t="s">
        <v>61</v>
      </c>
      <c r="C1" s="22" t="s">
        <v>112</v>
      </c>
      <c r="D1" s="22" t="s">
        <v>62</v>
      </c>
      <c r="E1" s="22" t="s">
        <v>63</v>
      </c>
      <c r="F1" s="22" t="s">
        <v>496</v>
      </c>
      <c r="G1" s="22" t="s">
        <v>497</v>
      </c>
      <c r="H1" s="22" t="s">
        <v>66</v>
      </c>
      <c r="I1" s="22" t="s">
        <v>65</v>
      </c>
      <c r="J1" s="22" t="s">
        <v>64</v>
      </c>
      <c r="K1" s="22" t="s">
        <v>498</v>
      </c>
      <c r="L1" s="22" t="s">
        <v>67</v>
      </c>
      <c r="M1" s="22" t="s">
        <v>69</v>
      </c>
      <c r="N1" s="22" t="s">
        <v>68</v>
      </c>
      <c r="O1" s="22" t="s">
        <v>499</v>
      </c>
      <c r="P1" s="22" t="s">
        <v>185</v>
      </c>
      <c r="Q1" s="22" t="s">
        <v>70</v>
      </c>
      <c r="R1" s="22" t="s">
        <v>76</v>
      </c>
      <c r="S1" s="22" t="s">
        <v>71</v>
      </c>
      <c r="T1" s="22" t="s">
        <v>72</v>
      </c>
      <c r="U1" s="22" t="s">
        <v>73</v>
      </c>
      <c r="V1" s="22" t="s">
        <v>74</v>
      </c>
      <c r="W1" s="22" t="s">
        <v>75</v>
      </c>
      <c r="X1" s="22" t="s">
        <v>124</v>
      </c>
      <c r="Y1" s="22" t="s">
        <v>126</v>
      </c>
      <c r="Z1" s="22" t="s">
        <v>127</v>
      </c>
      <c r="AA1" s="22" t="s">
        <v>128</v>
      </c>
      <c r="AB1" s="22" t="s">
        <v>129</v>
      </c>
      <c r="AC1" s="22" t="s">
        <v>130</v>
      </c>
      <c r="AD1" s="22" t="s">
        <v>131</v>
      </c>
      <c r="AE1" s="22" t="s">
        <v>353</v>
      </c>
      <c r="AF1" s="22" t="s">
        <v>355</v>
      </c>
      <c r="AG1" s="22" t="s">
        <v>356</v>
      </c>
      <c r="AH1" s="22" t="s">
        <v>474</v>
      </c>
      <c r="AI1" s="22" t="s">
        <v>354</v>
      </c>
      <c r="AJ1" s="22" t="s">
        <v>357</v>
      </c>
      <c r="AK1" s="22" t="s">
        <v>358</v>
      </c>
      <c r="AL1" s="22" t="s">
        <v>475</v>
      </c>
      <c r="AM1" s="21" t="s">
        <v>506</v>
      </c>
      <c r="AN1" s="21" t="s">
        <v>427</v>
      </c>
      <c r="AO1" s="21" t="s">
        <v>507</v>
      </c>
      <c r="AP1" s="21" t="s">
        <v>508</v>
      </c>
      <c r="AQ1" s="21" t="s">
        <v>509</v>
      </c>
      <c r="AR1" s="21" t="s">
        <v>510</v>
      </c>
      <c r="AS1" s="21" t="s">
        <v>500</v>
      </c>
      <c r="AT1" s="21" t="s">
        <v>502</v>
      </c>
      <c r="AU1" s="21" t="s">
        <v>503</v>
      </c>
      <c r="AV1" s="21" t="s">
        <v>504</v>
      </c>
      <c r="AW1" s="21" t="s">
        <v>505</v>
      </c>
      <c r="AX1" s="21" t="s">
        <v>428</v>
      </c>
      <c r="AY1" s="21" t="s">
        <v>511</v>
      </c>
      <c r="AZ1" s="21" t="s">
        <v>512</v>
      </c>
      <c r="BA1" s="21" t="s">
        <v>513</v>
      </c>
      <c r="BB1" s="21" t="s">
        <v>514</v>
      </c>
      <c r="BC1" s="21" t="s">
        <v>501</v>
      </c>
      <c r="BD1" s="21" t="s">
        <v>515</v>
      </c>
      <c r="BE1" s="21" t="s">
        <v>516</v>
      </c>
      <c r="BF1" s="21" t="s">
        <v>517</v>
      </c>
      <c r="BG1" s="21" t="s">
        <v>360</v>
      </c>
      <c r="BH1" s="21" t="s">
        <v>518</v>
      </c>
      <c r="BI1" s="21" t="s">
        <v>519</v>
      </c>
      <c r="BJ1" s="21" t="s">
        <v>520</v>
      </c>
      <c r="BK1" s="21" t="s">
        <v>521</v>
      </c>
      <c r="BL1" s="21" t="s">
        <v>361</v>
      </c>
      <c r="BM1" s="21" t="s">
        <v>522</v>
      </c>
      <c r="BN1" s="21" t="s">
        <v>523</v>
      </c>
      <c r="BO1" s="21" t="s">
        <v>524</v>
      </c>
      <c r="BP1" s="21" t="s">
        <v>525</v>
      </c>
      <c r="BQ1" s="21" t="s">
        <v>528</v>
      </c>
      <c r="BR1" s="22" t="s">
        <v>529</v>
      </c>
      <c r="BS1" s="21" t="s">
        <v>377</v>
      </c>
      <c r="BT1" s="22" t="s">
        <v>530</v>
      </c>
      <c r="BU1" s="22" t="s">
        <v>531</v>
      </c>
      <c r="BV1" s="21" t="s">
        <v>532</v>
      </c>
      <c r="BW1" s="21" t="s">
        <v>533</v>
      </c>
      <c r="BX1" s="21" t="s">
        <v>534</v>
      </c>
      <c r="BY1" s="21" t="s">
        <v>535</v>
      </c>
      <c r="BZ1" s="23" t="s">
        <v>536</v>
      </c>
      <c r="CA1" s="23" t="s">
        <v>537</v>
      </c>
      <c r="CB1" s="21" t="s">
        <v>538</v>
      </c>
      <c r="CC1" s="22" t="s">
        <v>539</v>
      </c>
      <c r="CD1" s="21" t="s">
        <v>378</v>
      </c>
      <c r="CE1" s="22" t="s">
        <v>540</v>
      </c>
      <c r="CF1" s="22" t="s">
        <v>541</v>
      </c>
      <c r="CG1" s="21" t="s">
        <v>542</v>
      </c>
      <c r="CH1" s="21" t="s">
        <v>543</v>
      </c>
      <c r="CI1" s="21" t="s">
        <v>544</v>
      </c>
      <c r="CJ1" s="21" t="s">
        <v>545</v>
      </c>
      <c r="CK1" s="23" t="s">
        <v>546</v>
      </c>
      <c r="CL1" s="23" t="s">
        <v>547</v>
      </c>
      <c r="CM1" s="21" t="s">
        <v>548</v>
      </c>
      <c r="CN1" s="22" t="s">
        <v>549</v>
      </c>
      <c r="CO1" s="21" t="s">
        <v>379</v>
      </c>
      <c r="CP1" s="22" t="s">
        <v>550</v>
      </c>
      <c r="CQ1" s="22" t="s">
        <v>551</v>
      </c>
      <c r="CR1" s="21" t="s">
        <v>552</v>
      </c>
      <c r="CS1" s="21" t="s">
        <v>553</v>
      </c>
      <c r="CT1" s="21" t="s">
        <v>554</v>
      </c>
      <c r="CU1" s="21" t="s">
        <v>555</v>
      </c>
      <c r="CV1" s="23" t="s">
        <v>556</v>
      </c>
      <c r="CW1" s="23" t="s">
        <v>557</v>
      </c>
      <c r="CX1" s="21" t="s">
        <v>559</v>
      </c>
      <c r="CY1" s="22" t="s">
        <v>560</v>
      </c>
      <c r="CZ1" s="21" t="s">
        <v>380</v>
      </c>
      <c r="DA1" s="22" t="s">
        <v>561</v>
      </c>
      <c r="DB1" s="22" t="s">
        <v>562</v>
      </c>
      <c r="DC1" s="21" t="s">
        <v>563</v>
      </c>
      <c r="DD1" s="21" t="s">
        <v>564</v>
      </c>
      <c r="DE1" s="21" t="s">
        <v>565</v>
      </c>
      <c r="DF1" s="21" t="s">
        <v>566</v>
      </c>
      <c r="DG1" s="23" t="s">
        <v>567</v>
      </c>
      <c r="DH1" s="23" t="s">
        <v>568</v>
      </c>
      <c r="DI1" s="21" t="s">
        <v>569</v>
      </c>
      <c r="DJ1" s="22" t="s">
        <v>570</v>
      </c>
      <c r="DK1" s="21" t="s">
        <v>381</v>
      </c>
      <c r="DL1" s="22" t="s">
        <v>571</v>
      </c>
      <c r="DM1" s="22" t="s">
        <v>572</v>
      </c>
      <c r="DN1" s="21" t="s">
        <v>573</v>
      </c>
      <c r="DO1" s="21" t="s">
        <v>574</v>
      </c>
      <c r="DP1" s="21" t="s">
        <v>575</v>
      </c>
      <c r="DQ1" s="21" t="s">
        <v>576</v>
      </c>
      <c r="DR1" s="23" t="s">
        <v>577</v>
      </c>
      <c r="DS1" s="23" t="s">
        <v>578</v>
      </c>
      <c r="DT1" s="21" t="s">
        <v>579</v>
      </c>
      <c r="DU1" s="22" t="s">
        <v>580</v>
      </c>
      <c r="DV1" s="21" t="s">
        <v>382</v>
      </c>
      <c r="DW1" s="22" t="s">
        <v>581</v>
      </c>
      <c r="DX1" s="22" t="s">
        <v>582</v>
      </c>
      <c r="DY1" s="21" t="s">
        <v>583</v>
      </c>
      <c r="DZ1" s="21" t="s">
        <v>584</v>
      </c>
      <c r="EA1" s="21" t="s">
        <v>585</v>
      </c>
      <c r="EB1" s="21" t="s">
        <v>586</v>
      </c>
      <c r="EC1" s="23" t="s">
        <v>587</v>
      </c>
      <c r="ED1" s="23" t="s">
        <v>588</v>
      </c>
      <c r="EE1" s="21" t="s">
        <v>589</v>
      </c>
      <c r="EF1" s="22" t="s">
        <v>590</v>
      </c>
      <c r="EG1" s="21" t="s">
        <v>383</v>
      </c>
      <c r="EH1" s="22" t="s">
        <v>591</v>
      </c>
      <c r="EI1" s="22" t="s">
        <v>592</v>
      </c>
      <c r="EJ1" s="21" t="s">
        <v>593</v>
      </c>
      <c r="EK1" s="21" t="s">
        <v>594</v>
      </c>
      <c r="EL1" s="21" t="s">
        <v>595</v>
      </c>
      <c r="EM1" s="21" t="s">
        <v>596</v>
      </c>
      <c r="EN1" s="23" t="s">
        <v>597</v>
      </c>
      <c r="EO1" s="23" t="s">
        <v>598</v>
      </c>
      <c r="EP1" s="21" t="s">
        <v>599</v>
      </c>
      <c r="EQ1" s="22" t="s">
        <v>600</v>
      </c>
      <c r="ER1" s="21" t="s">
        <v>384</v>
      </c>
      <c r="ES1" s="22" t="s">
        <v>601</v>
      </c>
      <c r="ET1" s="22" t="s">
        <v>602</v>
      </c>
      <c r="EU1" s="21" t="s">
        <v>603</v>
      </c>
      <c r="EV1" s="21" t="s">
        <v>604</v>
      </c>
      <c r="EW1" s="21" t="s">
        <v>605</v>
      </c>
      <c r="EX1" s="21" t="s">
        <v>606</v>
      </c>
      <c r="EY1" s="23" t="s">
        <v>607</v>
      </c>
      <c r="EZ1" s="23" t="s">
        <v>608</v>
      </c>
      <c r="FA1" s="21" t="s">
        <v>609</v>
      </c>
      <c r="FB1" s="22" t="s">
        <v>610</v>
      </c>
      <c r="FC1" s="21" t="s">
        <v>385</v>
      </c>
      <c r="FD1" s="22" t="s">
        <v>611</v>
      </c>
      <c r="FE1" s="22" t="s">
        <v>612</v>
      </c>
      <c r="FF1" s="21" t="s">
        <v>613</v>
      </c>
      <c r="FG1" s="21" t="s">
        <v>614</v>
      </c>
      <c r="FH1" s="21" t="s">
        <v>615</v>
      </c>
      <c r="FI1" s="21" t="s">
        <v>616</v>
      </c>
      <c r="FJ1" s="23" t="s">
        <v>617</v>
      </c>
      <c r="FK1" s="23" t="s">
        <v>618</v>
      </c>
      <c r="FL1" s="21" t="s">
        <v>619</v>
      </c>
      <c r="FM1" s="22" t="s">
        <v>620</v>
      </c>
      <c r="FN1" s="21" t="s">
        <v>386</v>
      </c>
      <c r="FO1" s="22" t="s">
        <v>621</v>
      </c>
      <c r="FP1" s="22" t="s">
        <v>622</v>
      </c>
      <c r="FQ1" s="21" t="s">
        <v>623</v>
      </c>
      <c r="FR1" s="21" t="s">
        <v>624</v>
      </c>
      <c r="FS1" s="21" t="s">
        <v>625</v>
      </c>
      <c r="FT1" s="21" t="s">
        <v>626</v>
      </c>
      <c r="FU1" s="23" t="s">
        <v>627</v>
      </c>
      <c r="FV1" s="23" t="s">
        <v>628</v>
      </c>
      <c r="FW1" s="22" t="s">
        <v>629</v>
      </c>
      <c r="FX1" s="22" t="s">
        <v>630</v>
      </c>
      <c r="FY1" s="22" t="s">
        <v>631</v>
      </c>
      <c r="FZ1" s="25" t="s">
        <v>493</v>
      </c>
      <c r="GA1" s="25" t="s">
        <v>632</v>
      </c>
      <c r="GB1" s="22" t="s">
        <v>633</v>
      </c>
      <c r="GC1" s="22" t="s">
        <v>634</v>
      </c>
      <c r="GD1" s="22" t="s">
        <v>635</v>
      </c>
      <c r="GE1" s="22" t="s">
        <v>636</v>
      </c>
      <c r="GF1" s="22" t="s">
        <v>637</v>
      </c>
      <c r="GG1" s="22" t="s">
        <v>638</v>
      </c>
      <c r="GH1" s="25" t="s">
        <v>494</v>
      </c>
      <c r="GI1" s="25" t="s">
        <v>639</v>
      </c>
      <c r="GJ1" s="22" t="s">
        <v>640</v>
      </c>
      <c r="GK1" s="22" t="s">
        <v>641</v>
      </c>
      <c r="GL1" s="22" t="s">
        <v>642</v>
      </c>
      <c r="GM1" s="22" t="s">
        <v>643</v>
      </c>
      <c r="GN1" s="22" t="s">
        <v>644</v>
      </c>
      <c r="GO1" s="22" t="s">
        <v>645</v>
      </c>
      <c r="GP1" s="25" t="s">
        <v>495</v>
      </c>
      <c r="GQ1" s="25" t="s">
        <v>646</v>
      </c>
      <c r="GR1" s="22" t="s">
        <v>647</v>
      </c>
      <c r="GS1" s="22" t="s">
        <v>648</v>
      </c>
      <c r="GT1" s="22" t="s">
        <v>649</v>
      </c>
      <c r="GU1" s="26" t="s">
        <v>650</v>
      </c>
      <c r="GV1" s="26" t="s">
        <v>526</v>
      </c>
      <c r="GW1" s="26" t="s">
        <v>651</v>
      </c>
      <c r="GX1" s="26" t="s">
        <v>527</v>
      </c>
    </row>
    <row r="2" spans="1:206" ht="15" customHeight="1" x14ac:dyDescent="0.35">
      <c r="A2" s="24" t="str">
        <f>nome</f>
        <v>CINZIA</v>
      </c>
      <c r="B2" s="24" t="str">
        <f>cognome</f>
        <v>DONALISIO</v>
      </c>
      <c r="C2" s="24" t="str">
        <f>sesso</f>
        <v>F</v>
      </c>
      <c r="D2" s="24">
        <f>stato_nascita</f>
        <v>0</v>
      </c>
      <c r="E2" s="24">
        <f>comune_nascita</f>
        <v>0</v>
      </c>
      <c r="F2" s="24">
        <f>provincia_nascita</f>
        <v>0</v>
      </c>
      <c r="G2" s="24" t="str">
        <f>data_nascita</f>
        <v>1960</v>
      </c>
      <c r="H2" s="24">
        <f>indirizzo_residenza</f>
        <v>0</v>
      </c>
      <c r="I2" s="24">
        <f>cap_residenza</f>
        <v>0</v>
      </c>
      <c r="J2" s="24">
        <f>comune_residenza</f>
        <v>0</v>
      </c>
      <c r="K2" s="24">
        <f>provincia_residenza</f>
        <v>0</v>
      </c>
      <c r="L2" s="24">
        <f>indirizzo_domicilio</f>
        <v>0</v>
      </c>
      <c r="M2" s="24">
        <f>cap_domicilio</f>
        <v>0</v>
      </c>
      <c r="N2" s="24">
        <f>comune_domicilio</f>
        <v>0</v>
      </c>
      <c r="O2" s="24">
        <f>provincia_domicilio</f>
        <v>0</v>
      </c>
      <c r="P2" s="24">
        <f>codice_fiscale</f>
        <v>0</v>
      </c>
      <c r="Q2" s="24" t="str">
        <f>partita_iva</f>
        <v>08724120962</v>
      </c>
      <c r="R2" s="24" t="str">
        <f>intestatario_partita_iva</f>
        <v>INNOVATION &amp; GOVERNANCE</v>
      </c>
      <c r="S2" s="24">
        <f>telefono</f>
        <v>0</v>
      </c>
      <c r="T2" s="24">
        <f>cellulare</f>
        <v>0</v>
      </c>
      <c r="U2" s="24">
        <f>fax</f>
        <v>0</v>
      </c>
      <c r="V2" s="24">
        <f>email</f>
        <v>0</v>
      </c>
      <c r="W2" s="24">
        <f>pec</f>
        <v>0</v>
      </c>
      <c r="X2" s="24" t="str">
        <f>lingua_madre</f>
        <v>ITALIANO</v>
      </c>
      <c r="Y2" s="24" t="str">
        <f>lingua1</f>
        <v>INGLESE</v>
      </c>
      <c r="Z2" s="24" t="str">
        <f>lingua1_livello</f>
        <v>7 Professionale</v>
      </c>
      <c r="AA2" s="24" t="str">
        <f>lingua2</f>
        <v>TEDESCO</v>
      </c>
      <c r="AB2" s="24" t="str">
        <f>lingua2_livello</f>
        <v>5 Sufficiente</v>
      </c>
      <c r="AC2" s="24">
        <f>lingua3</f>
        <v>0</v>
      </c>
      <c r="AD2" s="24">
        <f>lingua3_livello</f>
        <v>0</v>
      </c>
      <c r="AE2" s="24" t="str">
        <f>spec_principale</f>
        <v>COMPETITIVITÀ_IMPRESE</v>
      </c>
      <c r="AF2" s="24" t="str">
        <f>ads1_principale</f>
        <v>CI3 Innovazione di prodotto/servizio, strategica ed organizzativa</v>
      </c>
      <c r="AG2" s="24" t="str">
        <f>ads1_secondaria</f>
        <v>CI4 Ristrutturazione, riconversione, discontinuità aziendale (re-start-up)</v>
      </c>
      <c r="AH2" s="24" t="str">
        <f>ads1_terziaria</f>
        <v>CI2 Internazionalizzazione d’impresa</v>
      </c>
      <c r="AI2" s="24" t="str">
        <f>spec_secondaria</f>
        <v>TECNOLOGIE_DIGITALI_E_CIBERNETICHE</v>
      </c>
      <c r="AJ2" s="24" t="str">
        <f>ads2_principale</f>
        <v>TDC1 Intelligenza artificiale</v>
      </c>
      <c r="AK2" s="24" t="str">
        <f>ads2_secondaria</f>
        <v>TDC3 Infrastrutture e piattaforme digitali</v>
      </c>
      <c r="AL2" s="24" t="str">
        <f>ads2_terziaria</f>
        <v>TDC2 Difesa cibernetica e sicurezza informatica</v>
      </c>
      <c r="AM2" s="24" t="str">
        <f>l1_tipo</f>
        <v>Vecchio ordinamento</v>
      </c>
      <c r="AN2" s="24" t="str">
        <f>l1_tema</f>
        <v>INFORMATICA</v>
      </c>
      <c r="AO2" s="24" t="str">
        <f>l1_anno</f>
        <v>1984</v>
      </c>
      <c r="AP2" s="24" t="str">
        <f>l1_presso</f>
        <v>UNIVERSITA' DI PISA</v>
      </c>
      <c r="AQ2" s="24" t="str">
        <f>l1_titolo</f>
        <v>APPLICAZIONE DI TECNICHE DI INTELLIGENZA ARTIFICIALE IN AMBITO OFFICE AUTOMATION</v>
      </c>
      <c r="AR2" s="24" t="str">
        <f>l1_voto</f>
        <v>110/110 E LODE</v>
      </c>
      <c r="AS2" s="24">
        <f>l11_tema</f>
        <v>0</v>
      </c>
      <c r="AT2" s="24">
        <f>l11_anno</f>
        <v>0</v>
      </c>
      <c r="AU2" s="24">
        <f>l11_presso</f>
        <v>0</v>
      </c>
      <c r="AV2" s="24">
        <f>l11_titolo</f>
        <v>0</v>
      </c>
      <c r="AW2" s="24">
        <f>l2_tipo</f>
        <v>0</v>
      </c>
      <c r="AX2" s="24">
        <f>l2_tema</f>
        <v>0</v>
      </c>
      <c r="AY2" s="24">
        <f>l2_anno</f>
        <v>0</v>
      </c>
      <c r="AZ2" s="24">
        <f>l2_presso</f>
        <v>0</v>
      </c>
      <c r="BA2" s="24">
        <f>l2_titolo</f>
        <v>0</v>
      </c>
      <c r="BB2" s="24">
        <f>l2_voto</f>
        <v>0</v>
      </c>
      <c r="BC2" s="24">
        <f>l21_tema</f>
        <v>0</v>
      </c>
      <c r="BD2" s="24">
        <f>l21_anno</f>
        <v>0</v>
      </c>
      <c r="BE2" s="24">
        <f>l21_presso</f>
        <v>0</v>
      </c>
      <c r="BF2" s="24">
        <f>l21_titolo</f>
        <v>0</v>
      </c>
      <c r="BG2" s="24">
        <f>dot_tema</f>
        <v>0</v>
      </c>
      <c r="BH2" s="24">
        <f>dot_anno</f>
        <v>0</v>
      </c>
      <c r="BI2" s="24">
        <f>dot_presso</f>
        <v>0</v>
      </c>
      <c r="BJ2" s="24">
        <f>dot_titolo</f>
        <v>0</v>
      </c>
      <c r="BK2" s="24">
        <f>dot_voto</f>
        <v>0</v>
      </c>
      <c r="BL2" s="24">
        <f>m2l_tema</f>
        <v>0</v>
      </c>
      <c r="BM2" s="24">
        <f>m2l_anno</f>
        <v>0</v>
      </c>
      <c r="BN2" s="24">
        <f>m2l_presso</f>
        <v>0</v>
      </c>
      <c r="BO2" s="24">
        <f>m2l_titolo</f>
        <v>0</v>
      </c>
      <c r="BP2" s="24">
        <f>m2l_voto</f>
        <v>0</v>
      </c>
      <c r="BQ2" s="24">
        <f>ep1_inizio</f>
        <v>31048</v>
      </c>
      <c r="BR2" s="24">
        <f>ep1_fine</f>
        <v>36038</v>
      </c>
      <c r="BS2" s="24" t="str">
        <f>ep1_denominazione</f>
        <v>OLIVETTI S.P.A.</v>
      </c>
      <c r="BT2" s="24" t="str">
        <f>ep1_comune</f>
        <v>STANFORD (US), IVREA</v>
      </c>
      <c r="BU2" s="24" t="str">
        <f>ep1_provincia</f>
        <v>US-CA, TO</v>
      </c>
      <c r="BV2" s="24" t="str">
        <f>ep1_dimensione</f>
        <v>4 Grande impresa o multinazionale</v>
      </c>
      <c r="BW2" s="24" t="str">
        <f>ep1_settore</f>
        <v>INFORMATION TECHNOLOGY</v>
      </c>
      <c r="BX2" s="24" t="str">
        <f>ep1_ambito</f>
        <v>Privato</v>
      </c>
      <c r="BY2" s="24" t="str">
        <f>ep1_rife</f>
        <v>Macro-area secondaria (MA2)</v>
      </c>
      <c r="BZ2" s="24" t="str">
        <f>ep1_attivita</f>
        <v xml:space="preserve">Visiting student presso la Stanford Business &amp; Economics School: studio di applicazione di tecniche di Intelligenza Artificiale per il sistema Finanziario e il mondo della Pubblica Amministrazione. Rientrata in Italia ho proseguito come project manager su numerosi progetti di sviluppo in ambito intelligenza artificiale, spesso realizzati insieme all’Universita’ di Stanford, finalizzati allo sviluppo di Sistemi Esperti per Banche e Assicurazioni. Supporto marketing e BD su mercati EMEA e North America.
</v>
      </c>
      <c r="CA2" s="24" t="str">
        <f>ep1_resp</f>
        <v>Ricercatore scientifico, Project Manager, Responsabile Marketing e Business Development.</v>
      </c>
      <c r="CB2" s="24">
        <f>ep2_inizio</f>
        <v>36039</v>
      </c>
      <c r="CC2" s="24">
        <f>ep2_fine</f>
        <v>36891</v>
      </c>
      <c r="CD2" s="24" t="str">
        <f>ep2_denominazione</f>
        <v>ERICSSON TELECOMUNICAZIONI S.P.A.</v>
      </c>
      <c r="CE2" s="24" t="str">
        <f>ep2_comune</f>
        <v>MILANO, ROMA</v>
      </c>
      <c r="CF2" s="24" t="str">
        <f>ep2_provincia</f>
        <v>MI, RM</v>
      </c>
      <c r="CG2" s="24" t="str">
        <f>ep2_dimensione</f>
        <v>4 Grande impresa o multinazionale</v>
      </c>
      <c r="CH2" s="24" t="str">
        <f>ep2_settore</f>
        <v>Information &amp; Communication Technology</v>
      </c>
      <c r="CI2" s="24" t="str">
        <f>ep2_ambito</f>
        <v>Privato</v>
      </c>
      <c r="CJ2" s="24" t="str">
        <f>ep2_rife</f>
        <v>Macro-area secondaria (MA2)</v>
      </c>
      <c r="CK2" s="24" t="str">
        <f>ep2_attivita</f>
        <v xml:space="preserve">Analisi della concorrenza. Definizione del piano di posizionamento competitivo. Implementazione delle politiche di comunicazione esterna in accordo alle corporate policy. Interfacciamento presso le pubbliche istituzioni, principalmente Ministero delle Comunicazioni e Fondazione Bordoni. Risposta a bandi pubblici e manifestazioni d'interesse, sia direttamente che a supporto dei principali clienti (soprattutto operatori radiomobili licenziati, es TIM, 3, Wind). Lancio delle fonia avanzata (rete intelligente) e dei primi servizi dati radiomobili.
</v>
      </c>
      <c r="CL2" s="24" t="str">
        <f>ep2_resp</f>
        <v>Direttore Marketing e Pianificazione Strategica</v>
      </c>
      <c r="CM2" s="24" t="str">
        <f>ep3_inizio</f>
        <v>01/01/2001</v>
      </c>
      <c r="CN2" s="24" t="str">
        <f>ep3_fine</f>
        <v>31/12/2003</v>
      </c>
      <c r="CO2" s="24" t="str">
        <f>ep3_denominazione</f>
        <v>SIA S.P.A.</v>
      </c>
      <c r="CP2" s="24" t="str">
        <f>ep3_comune</f>
        <v>Milano</v>
      </c>
      <c r="CQ2" s="24" t="str">
        <f>ep3_provincia</f>
        <v>MI</v>
      </c>
      <c r="CR2" s="24" t="str">
        <f>ep3_dimensione</f>
        <v>4 Grande impresa o multinazionale</v>
      </c>
      <c r="CS2" s="24" t="str">
        <f>ep3_settore</f>
        <v>Servizi ICT</v>
      </c>
      <c r="CT2" s="24" t="str">
        <f>ep3_ambito</f>
        <v>Privato</v>
      </c>
      <c r="CU2" s="24" t="str">
        <f>ep3_rife</f>
        <v>Macro-area principale (MA1)</v>
      </c>
      <c r="CV2" s="24" t="str">
        <f>ep3_attivita</f>
        <v xml:space="preserve">A riporto diretto dell’amministratore delegato, responsabile delle attività di business development, marketing, pianificazione strategica, ricerca &amp; sviluppo e comunicazione. Definizione del piano strategico e del processo di budget della Società. Definizione della strategia della società in tema di digitalizzazione, pagamenti elettronici, carte e infrastrutture di pagamento ed automazione interbancaria.
</v>
      </c>
      <c r="CW2" s="24" t="str">
        <f>ep3_resp</f>
        <v>Direttore Strategie, Comunicazione e Pianificazione Strategica</v>
      </c>
      <c r="CX2" s="24" t="str">
        <f>ep4_inizio</f>
        <v>15/12/2003</v>
      </c>
      <c r="CY2" s="24" t="str">
        <f>ep4_fine</f>
        <v>01/01/2006</v>
      </c>
      <c r="CZ2" s="24" t="str">
        <f>ep4_denominazione</f>
        <v>THESIA S.P.A. (Gruppo SIA)</v>
      </c>
      <c r="DA2" s="24" t="str">
        <f>ep4_comune</f>
        <v>Milano</v>
      </c>
      <c r="DB2" s="24" t="str">
        <f>ep4_provincia</f>
        <v>MI</v>
      </c>
      <c r="DC2" s="24" t="str">
        <f>ep4_dimensione</f>
        <v>2 Piccola impresa (&lt; 50 dipendenti)</v>
      </c>
      <c r="DD2" s="24" t="str">
        <f>ep4_settore</f>
        <v>Servizi ICT</v>
      </c>
      <c r="DE2" s="24" t="str">
        <f>ep4_ambito</f>
        <v>Privato</v>
      </c>
      <c r="DF2" s="24" t="str">
        <f>ep4_rife</f>
        <v>Macro-area principale (MA1)</v>
      </c>
      <c r="DG2" s="24" t="str">
        <f>ep4_attivita</f>
        <v xml:space="preserve">Re-start-up della societa’ a valle dell'acquisizione del suo controllo da parte di SIA e sua integrazione nel gruppo. Posizionamento competitivo della società sul mercato. Definizione della strategia d'offerta e commerciale.  Gestione dei rapporti con i principali partner tecnologici. Sviluppo del mercato dei servizi di consulenza in ambito tecnologico / finanziario per Imprese e Pubblica Amministrazione. 
</v>
      </c>
      <c r="DH2" s="24" t="str">
        <f>ep4_resp</f>
        <v>Presidente e Amministratore Delegato</v>
      </c>
      <c r="DI2" s="24" t="str">
        <f>ep5_inizio</f>
        <v>01/01/2006</v>
      </c>
      <c r="DJ2" s="24" t="str">
        <f>ep5_fine</f>
        <v>31/12/2010</v>
      </c>
      <c r="DK2" s="24" t="str">
        <f>ep5_denominazione</f>
        <v>SIA S.P.A.</v>
      </c>
      <c r="DL2" s="24" t="str">
        <f>ep5_comune</f>
        <v>Milano</v>
      </c>
      <c r="DM2" s="24" t="str">
        <f>ep5_provincia</f>
        <v>MI</v>
      </c>
      <c r="DN2" s="24" t="str">
        <f>ep5_dimensione</f>
        <v>4 Grande impresa o multinazionale</v>
      </c>
      <c r="DO2" s="24" t="str">
        <f>ep5_settore</f>
        <v>Servizi ICT</v>
      </c>
      <c r="DP2" s="24" t="str">
        <f>ep5_ambito</f>
        <v>Privato</v>
      </c>
      <c r="DQ2" s="24" t="str">
        <f>ep5_rife</f>
        <v>Macro-area principale (MA1)</v>
      </c>
      <c r="DR2" s="24" t="str">
        <f>ep5_attivita</f>
        <v xml:space="preserve">A riporto diretto dell’amministratore delegato del Gruppo SIA con delega sulle attività di sviluppo strategico, merge &amp; acquisition, sviluppo del business nazionale ed internazionale. Gestione dei rapporti con i grandi clienti (Banche), la Pubblica Amministrazione e con gli enti istituzionali di riferimento (Banca d'Italia in primis).
Responsabile del piano di comunicazione verso il mercato e gli investitori Istituzionali.
</v>
      </c>
      <c r="DS2" s="24" t="str">
        <f>ep5_resp</f>
        <v>Direttore Strategie</v>
      </c>
      <c r="DT2" s="24" t="str">
        <f>ep6_inizio</f>
        <v>01/01/2014</v>
      </c>
      <c r="DU2" s="24" t="str">
        <f>ep6_fine</f>
        <v>In corso</v>
      </c>
      <c r="DV2" s="24" t="str">
        <f>ep6_denominazione</f>
        <v>GOVERNANCE ADVISORY S.R.L.</v>
      </c>
      <c r="DW2" s="24" t="str">
        <f>ep6_comune</f>
        <v>Milano</v>
      </c>
      <c r="DX2" s="24" t="str">
        <f>ep6_provincia</f>
        <v>MI</v>
      </c>
      <c r="DY2" s="24" t="str">
        <f>ep6_dimensione</f>
        <v>1 Micro impresa (&lt; 10 dipendenti)</v>
      </c>
      <c r="DZ2" s="24" t="str">
        <f>ep6_settore</f>
        <v>Servizi consulenza strategica</v>
      </c>
      <c r="EA2" s="24" t="str">
        <f>ep6_ambito</f>
        <v>Privato</v>
      </c>
      <c r="EB2" s="24" t="str">
        <f>ep6_rife</f>
        <v>Macro-area principale (MA1)</v>
      </c>
      <c r="EC2" s="24" t="str">
        <f>ep6_attivita</f>
        <v xml:space="preserve">Servizi di supporto ai consigli di ammiistrazione di società finanziarie e/o quotate per lo sviluppo di strategie e politiche di Corporate Governance. Gestione dei processi di autovalutazione dei Board, analisi dei relativi risultati, identificazione delle aree di miglioramento  in termini di composizione e funzionamento, piani di formazione, revisione dei comitati endoconsigliari. </v>
      </c>
      <c r="ED2" s="24" t="str">
        <f>ep6_resp</f>
        <v>Socio fondatore e Managing Partner</v>
      </c>
      <c r="EE2" s="24" t="str">
        <f>ep7_inizio</f>
        <v>01/01/2013</v>
      </c>
      <c r="EF2" s="24" t="str">
        <f>ep7_fine</f>
        <v>In corso</v>
      </c>
      <c r="EG2" s="24" t="str">
        <f>ep7_denominazione</f>
        <v>INNOVATION &amp; GOVERNANCE</v>
      </c>
      <c r="EH2" s="24" t="str">
        <f>ep7_comune</f>
        <v>Milano</v>
      </c>
      <c r="EI2" s="24" t="str">
        <f>ep7_provincia</f>
        <v>MI</v>
      </c>
      <c r="EJ2" s="24" t="str">
        <f>ep7_dimensione</f>
        <v>1 Micro impresa (&lt; 10 dipendenti)</v>
      </c>
      <c r="EK2" s="24" t="str">
        <f>ep7_settore</f>
        <v>Servizi di consulenza strategica / tecnologica</v>
      </c>
      <c r="EL2" s="24" t="str">
        <f>ep7_ambito</f>
        <v>Privato</v>
      </c>
      <c r="EM2" s="24" t="str">
        <f>ep7_rife</f>
        <v>Macro-area secondaria (MA2)</v>
      </c>
      <c r="EN2" s="24" t="str">
        <f>ep7_attivita</f>
        <v>Sviluppo e attuazione di piani di posizionamento competitivo. Analisi della concorrenza. Valutazione e supporto business plan sia per start-up che per aziende in fase di riorganizzazione, riposizionamento e M&amp;A. Politiche di internazionalizzazione. Focus su convergenza fra temi di governance societaria e innovazione tecnologica. Processi di digitalizzazione, sicurezza, e adozione di tecnologie avanzate quali BigData, Advanced Analytics, Machine Learning ed altre sempre riconducibili al tema dell'intelligenza artificiale. Mercati di riferimento; Industry4.0, IoT, SmartCity.</v>
      </c>
      <c r="EO2" s="24" t="str">
        <f>ep7_resp</f>
        <v>Fondatore e amministratore unico</v>
      </c>
      <c r="EP2" s="24" t="str">
        <f>ep8_inizio</f>
        <v>01/09/2018</v>
      </c>
      <c r="EQ2" s="24" t="str">
        <f>ep8_fine</f>
        <v>In corso</v>
      </c>
      <c r="ER2" s="24" t="str">
        <f>ep8_denominazione</f>
        <v>CAREL S.P.A.</v>
      </c>
      <c r="ES2" s="24" t="str">
        <f>ep8_comune</f>
        <v>Brugine</v>
      </c>
      <c r="ET2" s="24" t="str">
        <f>ep8_provincia</f>
        <v>PD</v>
      </c>
      <c r="EU2" s="24" t="str">
        <f>ep8_dimensione</f>
        <v>4 Grande impresa o multinazionale</v>
      </c>
      <c r="EV2" s="24" t="str">
        <f>ep8_settore</f>
        <v>Sistemi di controllo industriale</v>
      </c>
      <c r="EW2" s="24" t="str">
        <f>ep8_ambito</f>
        <v>Privato</v>
      </c>
      <c r="EX2" s="24" t="str">
        <f>ep8_rife</f>
        <v>Macro-area principale (MA1)</v>
      </c>
      <c r="EY2" s="24" t="str">
        <f>ep8_attivita</f>
        <v xml:space="preserve">Membro del consiglio d'amministrazione. Supporto a: definizione delle politiche retributive e di trattamento del personale, preparazione e gestione del processo di quotazione alla borsa di Milano (segmento Star), revisione delle politiche concernenti prevenzione e recovery dei principali rischi aziendali, monitoraggio dell'andamento economico/finanziario, definizione delle strategie aziendali, processo di internazionalizzazione, valutazione e definizione di acquisizioni societarie e joint ventures. </v>
      </c>
      <c r="EZ2" s="24" t="str">
        <f>ep8_resp</f>
        <v xml:space="preserve">Consigliere indipendente, presidente dei comitati nomine e remunerazioni, membro dei comitati rischi e parti correlate. </v>
      </c>
      <c r="FA2" s="24" t="str">
        <f>ep9_inizio</f>
        <v>gg/mm/aaaa</v>
      </c>
      <c r="FB2" s="24" t="str">
        <f>ep9_fine</f>
        <v>gg/mm/aaaa</v>
      </c>
      <c r="FC2" s="24">
        <f>ep9_denominazione</f>
        <v>0</v>
      </c>
      <c r="FD2" s="24">
        <f>ep9_comune</f>
        <v>0</v>
      </c>
      <c r="FE2" s="24">
        <f>ep9_provincia</f>
        <v>0</v>
      </c>
      <c r="FF2" s="24">
        <f>ep9_dimensione</f>
        <v>0</v>
      </c>
      <c r="FG2" s="24">
        <f>ep9_settore</f>
        <v>0</v>
      </c>
      <c r="FH2" s="24">
        <f>ep9_ambito</f>
        <v>0</v>
      </c>
      <c r="FI2" s="24">
        <f>ep9_rife</f>
        <v>0</v>
      </c>
      <c r="FJ2" s="24">
        <f>ep9_attivita</f>
        <v>0</v>
      </c>
      <c r="FK2" s="24">
        <f>ep9_resp</f>
        <v>0</v>
      </c>
      <c r="FL2" s="24" t="str">
        <f>ep10_inizio</f>
        <v>gg/mm/aaaa</v>
      </c>
      <c r="FM2" s="24" t="str">
        <f>ep10_fine</f>
        <v>gg/mm/aaaa</v>
      </c>
      <c r="FN2" s="24">
        <f>ep10_denominazione</f>
        <v>0</v>
      </c>
      <c r="FO2" s="24">
        <f>ep10_comune</f>
        <v>0</v>
      </c>
      <c r="FP2" s="24">
        <f>ep10_provincia</f>
        <v>0</v>
      </c>
      <c r="FQ2" s="24">
        <f>ep10_dimensione</f>
        <v>0</v>
      </c>
      <c r="FR2" s="24">
        <f>ep10_settore</f>
        <v>0</v>
      </c>
      <c r="FS2" s="24">
        <f>ep10_ambito</f>
        <v>0</v>
      </c>
      <c r="FT2" s="24">
        <f>ep10_rife</f>
        <v>0</v>
      </c>
      <c r="FU2" s="24">
        <f>ep10_attivita</f>
        <v>0</v>
      </c>
      <c r="FV2" s="24">
        <f>ep10_resp</f>
        <v>0</v>
      </c>
      <c r="FW2" s="24" t="str">
        <f>bando1_ente</f>
        <v>Regione Sardegna</v>
      </c>
      <c r="FX2" s="24" t="str">
        <f>bando1_ambito</f>
        <v>1 Regionale</v>
      </c>
      <c r="FY2" s="24" t="str">
        <f>bando1_tema</f>
        <v>1 Innovazione e competitività</v>
      </c>
      <c r="FZ2" s="24" t="str">
        <f>bando1_misura</f>
        <v>Programmazione Unitaria 2007-2013 – P.O. FESR 2007 -2013</v>
      </c>
      <c r="GA2" s="24" t="str">
        <f>bando1_descr</f>
        <v>Interventi a sostegno della competitività e dell’innovazione, ai sensi della D.G.R. n. 33/41
dell’8.08.2013 – Pacchetti Integrati di Agevolazione “Industria, Artigianato e Servizi”</v>
      </c>
      <c r="GB2" s="24" t="str">
        <f>bando1_anno</f>
        <v>2014</v>
      </c>
      <c r="GC2" s="24" t="str">
        <f>bando1_proj_val</f>
        <v>1 Fino a 10</v>
      </c>
      <c r="GD2" s="24" t="str">
        <f>bando1_inv_medio</f>
        <v>5 Da 1.000.000 a 5.000.000 Euro</v>
      </c>
      <c r="GE2" s="24">
        <f>bando2_ente</f>
        <v>0</v>
      </c>
      <c r="GF2" s="24">
        <f>bando2_ambito</f>
        <v>0</v>
      </c>
      <c r="GG2" s="24">
        <f>bando2_tema</f>
        <v>0</v>
      </c>
      <c r="GH2" s="24">
        <f>bando2_misura</f>
        <v>0</v>
      </c>
      <c r="GI2" s="24">
        <f>bando2_descr</f>
        <v>0</v>
      </c>
      <c r="GJ2" s="24">
        <f>bando2_anno</f>
        <v>0</v>
      </c>
      <c r="GK2" s="24">
        <f>bando2_proj_val</f>
        <v>0</v>
      </c>
      <c r="GL2" s="24">
        <f>bando2_inv_medio</f>
        <v>0</v>
      </c>
      <c r="GM2" s="24">
        <f>bando3_ente</f>
        <v>0</v>
      </c>
      <c r="GN2" s="24">
        <f>bando3_ambito</f>
        <v>0</v>
      </c>
      <c r="GO2" s="24">
        <f>bando3_tema</f>
        <v>0</v>
      </c>
      <c r="GP2" s="24">
        <f>bando3_misura</f>
        <v>0</v>
      </c>
      <c r="GQ2" s="24">
        <f>bando3_descr</f>
        <v>0</v>
      </c>
      <c r="GR2" s="24">
        <f>bando3_anno</f>
        <v>0</v>
      </c>
      <c r="GS2" s="24">
        <f>bando3_proj_val</f>
        <v>0</v>
      </c>
      <c r="GT2" s="24">
        <f>bando3_inv_medio</f>
        <v>0</v>
      </c>
      <c r="GU2" s="24" t="str">
        <f>ads1_motivazioni_cs</f>
        <v>Nel corso dei miei studi in informatica (LAU1) ho avuto l'occasione di acquisire competenza specifica su tutte le tecnologie informatiche tuttora alla base delle principali soluzioni adottate da Aziende e Pubbliche Amministrazioni, e allo stesso tempo approcciare temi allora di frontiera, primo fra tutti quello dell'intelligenza artificiale. Gli studi successivi alla laurea svolti come visiting student presso la Stanford Business &amp; Economics School mi permisero di approfondirne l'applicazione e gli impatti, non solo tecnici ma anche di business e di governance, in ambito aziendale. Nel loro complesso e nel loro successivo continuo approfondimento queste competenze mi sono state riconosciute con successo come nell'approccio all'innovazione nel suo senso più ampio, nel coniugare quindi evoluzione tecnologica, processi di business, competitività e governance aziendale, senza sottovalutarne le possibili criticità ad esempio in fatto di sicurezza e privacy. Altre competenze non strettamente tecniche risultato nei miei studi universitari, come ad esempio quelle relative al project management, contract management e all'economia aziendale, sono state fondamentali a completare il mio profilo manageriale dal punto di vista del business planning e dell'analisi finanziaria.</v>
      </c>
      <c r="GV2" s="24" t="str">
        <f>ads1_motivazioni_ep</f>
        <v>In Olivetti (EP1) ebbi modo di iniziare ad applicare le mie competenze tecniche allo sviluppo di soluzioni avanzate su diversi mercati che ne intendevano fare strumento di competitività del loro business. Cito in particolare l'esperienza in ambito finanziario relativa alla valutazione dei rischi di credito maturata presso alcune fra le principali banche dell'epoca. In quel periodo collaboravo stabilmente con alcuni periodici di settore fra cui ZeroUno e InformaticaOggi, su cui pubblicai diversi articoli. Successivamente procedetti in questo ambito in un altra azienda che faceva della tecnologia il suo assoluto strumento di competizione ed innovazione (EP2). In quel contesto ebbi modo di interloquire frequentemente con istituzioni ed enti regolatori, nonchè di valutare congiuntamente con i principali clienti (TIM in primis) le ricadute in termini organizzativi e finanziari di nuovi servizi/tecnologie (es. lancio dei servizi Internet su mercati consumer ed enterprise). Le esperienze successive (EP3 ed EP5) mi permisero di approfondire l'esperienza in ambito finanziario anche internazionale, pianificando e supportando l'ingresso della società ad esempio in Svezia ed in Romania. In tale ambito è riconducile anche l'esperienza Thesia (EP4), una operazione di re-start-up a valle di una acquisizione di cui ebbi la totale responsabilità. Le attività successive (EP6 ed EP7) mi hanno visto nel ruolo di imprenditore focalizzato nell'erogazione di servizi consulenziali sulle tematiche di cui sopra. Nel caso EP6 principalmente a favore dei CdA di importanti istituti bancari, ad esempio sulla valutazione delle competenze dei consiglieri, sui relativi piani di gap-filling. In EP7  invece su PMI innovative su piani di innovazione digitale, di riposizionamento competitivo ed internazionalizzazione. In EP8 ho avuto modo di contribuire al processo di quotazione in Borsa Milano e quindi dell'evoluzione sui diversi mercati esteri.</v>
      </c>
      <c r="GW2" s="24" t="str">
        <f>ads2_motivazioni_cs</f>
        <v>La laurea in informatica (LAU1) conseguita con il massimo dei voti presso l'università di Pisa (la prima in Italia a offrire tale specializzazione) di ha dotato di una solida base tecnica sulle principali tecnologie, sia a livello teorico che implementativo. Nel corso dei miei studi, terminati con una tesi sull'applicazione di tecniche di intelligenza artificiale in ambito office automation, ho approfondito la conoscenza dei principali sistemi operativi (es. DOS, Unix, VMS etc...), di numerose tecniche e linguaggi di programmazione (sia di basso che di alto livello fra cui ad esempio C e LISP), delle principali tecnologie di rete sia in ambito locale che geografico (cablate e wireless) nonchè di trattamento e gestione di basi dati. Nello specifico reputo che la mia esperienza in fatto di intelligenza artificiale sia tuttora assolutamente rilevante; teoria e pratica sono ancora sostanzialmente basate su quanto ebbi modo di studiare e applicare nella succesive esperienze, in primis quella presso Stanford in California. Da allora ciò che ha permesso e tanto più permetterà lo sviluppo massivo di applicazioni digitali avanzate è la capacità elaborativa dei processori (cresciuta a dismisura in accordo alla legge di Moore), le tecnologie abilitanti il BigData, la pervasività e la banda offerta da Internet, e la grande diffusione di smartphone; tutte tecnologie di cui ho seguito da vicino lo sviluppo e su cui il mio cursus studiorum mi ha fornito solide basi sia teoriche che pratiche.</v>
      </c>
      <c r="GX2" s="24" t="str">
        <f>ads2_motivazioni_ep</f>
        <v>In Olivetti (EP1) ebbi modo di approfondire (grazie all'eserienza a Stanford) ed applicare le competenze derivanti dai miei studi informatici a diversi ambiti. In particolare partecipai a numerosi progetti basati su tecniche di AI sviluppando alcuni fra i più avanzati sistemi esperti in quel momento, come quelli finalizzati alla valutazione del rischio di credito per il Banco di Napoli o all'ottimizzazione delle attività cantieristiche navali per Fincantieri, gestendone anche gli economics. In Ericsson (EP2) approfondii i temi relativi alle reti di nuova generazione, gestendoad esempio l'introduzione sul mercato dei servizi di rete intelligente. Nello stesso periodo, grazie all'avvento delle prime tecnologie radiomobili a pacchetto (GPRS prima e UMTS poi), seguii il lancio di diverse soluzioni di mobile internet sia per il mercato consumer che per quello enterprise. Sul fronte delle reti cablate seguii alcuni progetti di infrastruttura a fibra ottica, principalmente per conto di Telecom Italia e Wind/Infostrada. Nel tempo ho continuato a seguire le evoluzioni di tutte quelle tecnologie e dei modelli di business su di esse basati. Nell'insieme posso quindi affermare di avere una profonda conoscenza di tutte le tematiche che stanno alla base dei processi di digitalizzazione attuale, ivi comprendendo il Cloud computing,  le nuove architetture di rete 5G (network slicing), la gestione di grandi basi dati distribuite su cloud pubblico/privato/ibrido su tecnologie anche NoSQL, l' Internet of Things (IoT), gli strumenti di analisi e prevenzione degli attacchi informatici. In EP7 tutti i temi di cui sopra sono stati alla base dello sviluppo e gestione di piani di innovazione, riposizionamento ed internazionalizzazione. In tale ambito ho collaborato a valutare il business case relativo a nuovi investimenti (ad esempio in ambito energie rinnovabili), a definire e completare acquisizioni di società e rami d'azienda, e a partecipare a progetti finanziati.</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252</vt:i4>
      </vt:variant>
    </vt:vector>
  </HeadingPairs>
  <TitlesOfParts>
    <vt:vector size="259" baseType="lpstr">
      <vt:lpstr>ANAGRAFICA</vt:lpstr>
      <vt:lpstr>A. CURSUS STUDIORUM</vt:lpstr>
      <vt:lpstr>B. ESP. PROFESSIONALI</vt:lpstr>
      <vt:lpstr>C. ESP. VALUTAZIONE</vt:lpstr>
      <vt:lpstr>MOTIVAZIONI</vt:lpstr>
      <vt:lpstr>ELENCHI</vt:lpstr>
      <vt:lpstr>DATI</vt:lpstr>
      <vt:lpstr>ELENCHI!_Toc413678669</vt:lpstr>
      <vt:lpstr>ELENCHI!_Toc413678670</vt:lpstr>
      <vt:lpstr>ELENCHI!_Toc413678671</vt:lpstr>
      <vt:lpstr>ads1_motivazioni_cs</vt:lpstr>
      <vt:lpstr>ads1_motivazioni_ep</vt:lpstr>
      <vt:lpstr>ads1_principale</vt:lpstr>
      <vt:lpstr>ads1_secondaria</vt:lpstr>
      <vt:lpstr>ads1_terziaria</vt:lpstr>
      <vt:lpstr>ads2_motivazioni_cs</vt:lpstr>
      <vt:lpstr>ads2_motivazioni_ep</vt:lpstr>
      <vt:lpstr>ads2_principale</vt:lpstr>
      <vt:lpstr>ads2_secondaria</vt:lpstr>
      <vt:lpstr>ads2_terziaria</vt:lpstr>
      <vt:lpstr>AEROSPAZIO</vt:lpstr>
      <vt:lpstr>AGROALIMENTARE</vt:lpstr>
      <vt:lpstr>'A. CURSUS STUDIORUM'!Area_stampa</vt:lpstr>
      <vt:lpstr>ANAGRAFICA!Area_stampa</vt:lpstr>
      <vt:lpstr>'B. ESP. PROFESSIONALI'!Area_stampa</vt:lpstr>
      <vt:lpstr>'C. ESP. VALUTAZIONE'!Area_stampa</vt:lpstr>
      <vt:lpstr>MOTIVAZIONI!Area_stampa</vt:lpstr>
      <vt:lpstr>aree_specializzazione</vt:lpstr>
      <vt:lpstr>bando1_ambito</vt:lpstr>
      <vt:lpstr>bando1_anno</vt:lpstr>
      <vt:lpstr>bando1_descr</vt:lpstr>
      <vt:lpstr>bando1_ente</vt:lpstr>
      <vt:lpstr>bando1_inv_medio</vt:lpstr>
      <vt:lpstr>bando1_misura</vt:lpstr>
      <vt:lpstr>bando1_proj_val</vt:lpstr>
      <vt:lpstr>bando1_tema</vt:lpstr>
      <vt:lpstr>bando2_ambito</vt:lpstr>
      <vt:lpstr>bando2_anno</vt:lpstr>
      <vt:lpstr>bando2_descr</vt:lpstr>
      <vt:lpstr>bando2_ente</vt:lpstr>
      <vt:lpstr>bando2_inv_medio</vt:lpstr>
      <vt:lpstr>bando2_misura</vt:lpstr>
      <vt:lpstr>bando2_proj_val</vt:lpstr>
      <vt:lpstr>bando2_tema</vt:lpstr>
      <vt:lpstr>bando3_ambito</vt:lpstr>
      <vt:lpstr>bando3_anno</vt:lpstr>
      <vt:lpstr>bando3_descr</vt:lpstr>
      <vt:lpstr>bando3_ente</vt:lpstr>
      <vt:lpstr>bando3_inv_medio</vt:lpstr>
      <vt:lpstr>bando3_misura</vt:lpstr>
      <vt:lpstr>bando3_proj_val</vt:lpstr>
      <vt:lpstr>bando3_tema</vt:lpstr>
      <vt:lpstr>bgt_proj</vt:lpstr>
      <vt:lpstr>candidatura</vt:lpstr>
      <vt:lpstr>cap_domicilio</vt:lpstr>
      <vt:lpstr>cap_residenza</vt:lpstr>
      <vt:lpstr>cellulare</vt:lpstr>
      <vt:lpstr>codice_fiscale</vt:lpstr>
      <vt:lpstr>cognome</vt:lpstr>
      <vt:lpstr>COMPETITIVITÀ_IMPRESE</vt:lpstr>
      <vt:lpstr>comune_domicilio</vt:lpstr>
      <vt:lpstr>comune_nascita</vt:lpstr>
      <vt:lpstr>comune_residenza</vt:lpstr>
      <vt:lpstr>data_nascita</vt:lpstr>
      <vt:lpstr>dot_anno</vt:lpstr>
      <vt:lpstr>dot_presso</vt:lpstr>
      <vt:lpstr>dot_tema</vt:lpstr>
      <vt:lpstr>dot_titolo</vt:lpstr>
      <vt:lpstr>dot_voto</vt:lpstr>
      <vt:lpstr>ECOINDUSTRIA</vt:lpstr>
      <vt:lpstr>elenco_ambito</vt:lpstr>
      <vt:lpstr>elenco_ambito_attivita</vt:lpstr>
      <vt:lpstr>elenco_dim_tipo</vt:lpstr>
      <vt:lpstr>elenco_laurea</vt:lpstr>
      <vt:lpstr>elenco_lingue</vt:lpstr>
      <vt:lpstr>elenco_proj</vt:lpstr>
      <vt:lpstr>elenco_pubblic</vt:lpstr>
      <vt:lpstr>elenco_riferimento</vt:lpstr>
      <vt:lpstr>elenco_sesso</vt:lpstr>
      <vt:lpstr>elenco_tematica</vt:lpstr>
      <vt:lpstr>email</vt:lpstr>
      <vt:lpstr>ep1_ambito</vt:lpstr>
      <vt:lpstr>ep1_attivita</vt:lpstr>
      <vt:lpstr>ep1_comune</vt:lpstr>
      <vt:lpstr>ep1_denominazione</vt:lpstr>
      <vt:lpstr>ep1_dimensione</vt:lpstr>
      <vt:lpstr>ep1_fine</vt:lpstr>
      <vt:lpstr>ep1_inizio</vt:lpstr>
      <vt:lpstr>ep1_provincia</vt:lpstr>
      <vt:lpstr>ep1_resp</vt:lpstr>
      <vt:lpstr>ep1_rife</vt:lpstr>
      <vt:lpstr>ep1_settore</vt:lpstr>
      <vt:lpstr>ep10_ambito</vt:lpstr>
      <vt:lpstr>ep10_attivita</vt:lpstr>
      <vt:lpstr>ep10_comune</vt:lpstr>
      <vt:lpstr>ep10_denominazione</vt:lpstr>
      <vt:lpstr>ep10_dimensione</vt:lpstr>
      <vt:lpstr>ep10_fine</vt:lpstr>
      <vt:lpstr>ep10_inizio</vt:lpstr>
      <vt:lpstr>ep10_provincia</vt:lpstr>
      <vt:lpstr>ep10_resp</vt:lpstr>
      <vt:lpstr>ep10_rife</vt:lpstr>
      <vt:lpstr>ep10_settore</vt:lpstr>
      <vt:lpstr>ep2_ambito</vt:lpstr>
      <vt:lpstr>ep2_attivita</vt:lpstr>
      <vt:lpstr>ep2_comune</vt:lpstr>
      <vt:lpstr>ep2_denominazione</vt:lpstr>
      <vt:lpstr>ep2_dimensione</vt:lpstr>
      <vt:lpstr>ep2_fine</vt:lpstr>
      <vt:lpstr>ep2_inizio</vt:lpstr>
      <vt:lpstr>ep2_provincia</vt:lpstr>
      <vt:lpstr>ep2_resp</vt:lpstr>
      <vt:lpstr>ep2_rife</vt:lpstr>
      <vt:lpstr>ep2_settore</vt:lpstr>
      <vt:lpstr>ep3_ambito</vt:lpstr>
      <vt:lpstr>ep3_attivita</vt:lpstr>
      <vt:lpstr>ep3_comune</vt:lpstr>
      <vt:lpstr>ep3_denominazione</vt:lpstr>
      <vt:lpstr>ep3_dimensione</vt:lpstr>
      <vt:lpstr>ep3_fine</vt:lpstr>
      <vt:lpstr>ep3_inizio</vt:lpstr>
      <vt:lpstr>ep3_provincia</vt:lpstr>
      <vt:lpstr>ep3_resp</vt:lpstr>
      <vt:lpstr>ep3_rife</vt:lpstr>
      <vt:lpstr>ep3_settore</vt:lpstr>
      <vt:lpstr>ep4_ambito</vt:lpstr>
      <vt:lpstr>ep4_attivita</vt:lpstr>
      <vt:lpstr>ep4_comune</vt:lpstr>
      <vt:lpstr>ep4_denominazione</vt:lpstr>
      <vt:lpstr>ep4_dimensione</vt:lpstr>
      <vt:lpstr>ep4_fine</vt:lpstr>
      <vt:lpstr>ep4_inizio</vt:lpstr>
      <vt:lpstr>ep4_provincia</vt:lpstr>
      <vt:lpstr>ep4_resp</vt:lpstr>
      <vt:lpstr>ep4_rife</vt:lpstr>
      <vt:lpstr>ep4_settore</vt:lpstr>
      <vt:lpstr>ep5_ambito</vt:lpstr>
      <vt:lpstr>ep5_attivita</vt:lpstr>
      <vt:lpstr>ep5_comune</vt:lpstr>
      <vt:lpstr>ep5_denominazione</vt:lpstr>
      <vt:lpstr>ep5_dimensione</vt:lpstr>
      <vt:lpstr>ep5_fine</vt:lpstr>
      <vt:lpstr>ep5_inizio</vt:lpstr>
      <vt:lpstr>ep5_provincia</vt:lpstr>
      <vt:lpstr>ep5_resp</vt:lpstr>
      <vt:lpstr>ep5_rife</vt:lpstr>
      <vt:lpstr>ep5_settore</vt:lpstr>
      <vt:lpstr>ep6_ambito</vt:lpstr>
      <vt:lpstr>ep6_attivita</vt:lpstr>
      <vt:lpstr>ep6_comune</vt:lpstr>
      <vt:lpstr>ep6_denominazione</vt:lpstr>
      <vt:lpstr>ep6_dimensione</vt:lpstr>
      <vt:lpstr>ep6_fine</vt:lpstr>
      <vt:lpstr>ep6_inizio</vt:lpstr>
      <vt:lpstr>ep6_provincia</vt:lpstr>
      <vt:lpstr>ep6_resp</vt:lpstr>
      <vt:lpstr>ep6_rife</vt:lpstr>
      <vt:lpstr>ep6_settore</vt:lpstr>
      <vt:lpstr>ep7_ambito</vt:lpstr>
      <vt:lpstr>ep7_attivita</vt:lpstr>
      <vt:lpstr>ep7_comune</vt:lpstr>
      <vt:lpstr>ep7_denominazione</vt:lpstr>
      <vt:lpstr>ep7_dimensione</vt:lpstr>
      <vt:lpstr>ep7_fine</vt:lpstr>
      <vt:lpstr>ep7_inizio</vt:lpstr>
      <vt:lpstr>ep7_provincia</vt:lpstr>
      <vt:lpstr>ep7_resp</vt:lpstr>
      <vt:lpstr>ep7_rife</vt:lpstr>
      <vt:lpstr>ep7_settore</vt:lpstr>
      <vt:lpstr>ep8_ambito</vt:lpstr>
      <vt:lpstr>ep8_attivita</vt:lpstr>
      <vt:lpstr>ep8_comune</vt:lpstr>
      <vt:lpstr>ep8_denominazione</vt:lpstr>
      <vt:lpstr>ep8_dimensione</vt:lpstr>
      <vt:lpstr>ep8_fine</vt:lpstr>
      <vt:lpstr>ep8_inizio</vt:lpstr>
      <vt:lpstr>ep8_provincia</vt:lpstr>
      <vt:lpstr>ep8_resp</vt:lpstr>
      <vt:lpstr>ep8_rife</vt:lpstr>
      <vt:lpstr>ep8_settore</vt:lpstr>
      <vt:lpstr>ep9_ambito</vt:lpstr>
      <vt:lpstr>ep9_attivita</vt:lpstr>
      <vt:lpstr>ep9_comune</vt:lpstr>
      <vt:lpstr>ep9_denominazione</vt:lpstr>
      <vt:lpstr>ep9_dimensione</vt:lpstr>
      <vt:lpstr>ep9_fine</vt:lpstr>
      <vt:lpstr>ep9_inizio</vt:lpstr>
      <vt:lpstr>ep9_provincia</vt:lpstr>
      <vt:lpstr>ep9_resp</vt:lpstr>
      <vt:lpstr>ep9_rife</vt:lpstr>
      <vt:lpstr>ep9_settore</vt:lpstr>
      <vt:lpstr>fax</vt:lpstr>
      <vt:lpstr>GESTIONE_AZIENDALE</vt:lpstr>
      <vt:lpstr>indirizzo_domicilio</vt:lpstr>
      <vt:lpstr>indirizzo_residenza</vt:lpstr>
      <vt:lpstr>INDUSTRIA_DELLA_SALUTE</vt:lpstr>
      <vt:lpstr>INDUSTRIE_CREATIVE_E_CULTURALI</vt:lpstr>
      <vt:lpstr>intestatario_partita_iva</vt:lpstr>
      <vt:lpstr>istruzioni_bianco</vt:lpstr>
      <vt:lpstr>istruzioni_giallo</vt:lpstr>
      <vt:lpstr>istruzioni_rosso</vt:lpstr>
      <vt:lpstr>istruzioni_verde</vt:lpstr>
      <vt:lpstr>l1_anno</vt:lpstr>
      <vt:lpstr>l1_presso</vt:lpstr>
      <vt:lpstr>l1_tema</vt:lpstr>
      <vt:lpstr>l1_tipo</vt:lpstr>
      <vt:lpstr>l1_titolo</vt:lpstr>
      <vt:lpstr>l1_voto</vt:lpstr>
      <vt:lpstr>l11_anno</vt:lpstr>
      <vt:lpstr>l11_presso</vt:lpstr>
      <vt:lpstr>l11_tema</vt:lpstr>
      <vt:lpstr>l11_titolo</vt:lpstr>
      <vt:lpstr>l2_anno</vt:lpstr>
      <vt:lpstr>l2_presso</vt:lpstr>
      <vt:lpstr>l2_tema</vt:lpstr>
      <vt:lpstr>l2_tipo</vt:lpstr>
      <vt:lpstr>l2_titolo</vt:lpstr>
      <vt:lpstr>l2_voto</vt:lpstr>
      <vt:lpstr>l21_anno</vt:lpstr>
      <vt:lpstr>l21_presso</vt:lpstr>
      <vt:lpstr>l21_tema</vt:lpstr>
      <vt:lpstr>l21_titolo</vt:lpstr>
      <vt:lpstr>lingua_madre</vt:lpstr>
      <vt:lpstr>lingua1</vt:lpstr>
      <vt:lpstr>lingua1_livello</vt:lpstr>
      <vt:lpstr>lingua2</vt:lpstr>
      <vt:lpstr>lingua2_livello</vt:lpstr>
      <vt:lpstr>lingua3</vt:lpstr>
      <vt:lpstr>lingua3_livello</vt:lpstr>
      <vt:lpstr>livello_proj</vt:lpstr>
      <vt:lpstr>m2l_anno</vt:lpstr>
      <vt:lpstr>m2l_presso</vt:lpstr>
      <vt:lpstr>m2l_tema</vt:lpstr>
      <vt:lpstr>m2l_titolo</vt:lpstr>
      <vt:lpstr>m2l_voto</vt:lpstr>
      <vt:lpstr>Macroaree</vt:lpstr>
      <vt:lpstr>MANIFATTURIERO_AVANZATO</vt:lpstr>
      <vt:lpstr>MOBILITÀ_SOSTENIBILE</vt:lpstr>
      <vt:lpstr>nome</vt:lpstr>
      <vt:lpstr>partita_iva</vt:lpstr>
      <vt:lpstr>partner_proj</vt:lpstr>
      <vt:lpstr>pec</vt:lpstr>
      <vt:lpstr>provincia_domicilio</vt:lpstr>
      <vt:lpstr>provincia_nascita</vt:lpstr>
      <vt:lpstr>provincia_residenza</vt:lpstr>
      <vt:lpstr>ruolo_proj</vt:lpstr>
      <vt:lpstr>sesso</vt:lpstr>
      <vt:lpstr>SMART_CITIES_AND_COMMUNITIES</vt:lpstr>
      <vt:lpstr>spec_principale</vt:lpstr>
      <vt:lpstr>spec_secondaria</vt:lpstr>
      <vt:lpstr>stato_nascita</vt:lpstr>
      <vt:lpstr>TECNOLOGIE_DIGITALI_E_CIBERNETICHE</vt:lpstr>
      <vt:lpstr>TECNOLOGIE_INDUSTRIALI_ABILITANTI</vt:lpstr>
      <vt:lpstr>telefono</vt:lpstr>
      <vt:lpstr>tempo_proj</vt:lpstr>
      <vt:lpstr>'A. CURSUS STUDIORUM'!Titoli_stampa</vt:lpstr>
      <vt:lpstr>'B. ESP. PROFESSIONALI'!Titoli_stampa</vt:lpstr>
      <vt:lpstr>'C. ESP. VALUTAZIONE'!Titoli_stampa</vt:lpstr>
      <vt:lpstr>MOTIVAZIONI!Titoli_stampa</vt:lpstr>
    </vt:vector>
  </TitlesOfParts>
  <Company>Cestec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A4. CV standardizzato</dc:title>
  <dc:subject>Avviso esperti VT</dc:subject>
  <dc:creator>Finlombarda S.p.A.</dc:creator>
  <cp:lastModifiedBy>Federica Cecchi</cp:lastModifiedBy>
  <cp:lastPrinted>2015-03-19T11:18:15Z</cp:lastPrinted>
  <dcterms:created xsi:type="dcterms:W3CDTF">2015-03-10T11:30:22Z</dcterms:created>
  <dcterms:modified xsi:type="dcterms:W3CDTF">2022-06-24T07:26:46Z</dcterms:modified>
  <cp:contentStatus>Finale</cp:contentStatus>
</cp:coreProperties>
</file>