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Users\chiesa\Desktop\"/>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37430" windowHeight="1868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extLst>
    <ext xmlns:mx="http://schemas.microsoft.com/office/mac/excel/2008/main" uri="http://schemas.microsoft.com/office/mac/excel/2008/main">
      <mx:ArchID Flags="2"/>
    </ext>
  </extLst>
</workbook>
</file>

<file path=xl/calcChain.xml><?xml version="1.0" encoding="utf-8"?>
<calcChain xmlns="http://schemas.openxmlformats.org/spreadsheetml/2006/main">
  <c r="D4" i="3" l="1"/>
  <c r="D3" i="3"/>
  <c r="D2" i="3"/>
  <c r="D1" i="3"/>
  <c r="D7" i="2"/>
  <c r="D7" i="3" s="1"/>
  <c r="D4" i="4"/>
  <c r="D3" i="4"/>
  <c r="D2" i="4"/>
  <c r="D1" i="4"/>
  <c r="D4" i="5"/>
  <c r="D3" i="5"/>
  <c r="D2" i="5"/>
  <c r="D1" i="5"/>
  <c r="FT2" i="8"/>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c r="D18" i="6"/>
  <c r="D17" i="6"/>
  <c r="D16" i="6"/>
  <c r="D13" i="6"/>
  <c r="D12" i="6"/>
  <c r="D11" i="6"/>
  <c r="D4" i="6"/>
  <c r="D3" i="6"/>
  <c r="D2" i="6"/>
  <c r="D1" i="6"/>
  <c r="D7" i="6"/>
  <c r="D7" i="5" l="1"/>
  <c r="D7" i="4"/>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<sst xmlns="http://schemas.openxmlformats.org/spreadsheetml/2006/main" count="1004" uniqueCount="739">
  <si>
    <t>IL CORSO DI STUDI MI HA GARANTITO LE BASI PER INTRAPRENDERE ATTIVITà DI RICERCA DOCUMENTATA DA OLTRE 200 ARTICOLI SCIENTIFICI, ALCUNI DEI QUALI CHE ANNO PERTINENZA CON L'ARE TEMATICA SECONDARIA</t>
    <phoneticPr fontId="13" type="noConversion"/>
  </si>
  <si>
    <t>LE ESPERIENZE PROFESSIONALI MI HANNO FORNITO ESPERIENZA PER GESTIRE PROGETTI DI RICERCA INERENTI IL TEMA SPECIFICO DELL'AREA TEMATICA SECONDARIA</t>
    <phoneticPr fontId="13" type="noConversion"/>
  </si>
  <si>
    <t>598/94</t>
    <phoneticPr fontId="13" type="noConversion"/>
  </si>
  <si>
    <t>ATTIVITA' DI RICERCA E SVILUPPO DI AZIENDE LOCALIZZATE IN REGIONE UMBRIA</t>
    <phoneticPr fontId="13" type="noConversion"/>
  </si>
  <si>
    <t>2010</t>
    <phoneticPr fontId="13" type="noConversion"/>
  </si>
  <si>
    <t>PORTUGUESE FOUNDATION FOR SCIENCE AND TECHNOLOGY</t>
    <phoneticPr fontId="13" type="noConversion"/>
  </si>
  <si>
    <t>BANDO FCT</t>
    <phoneticPr fontId="13" type="noConversion"/>
  </si>
  <si>
    <t>PARTECIPAZIONE AL PANEL DI VALUTAZIONE DI PROGETTI DI RICERCA</t>
    <phoneticPr fontId="13" type="noConversion"/>
  </si>
  <si>
    <t>IL CORSO DI STUDI MI HA DATO LE BASI PER POTER AFFRONTARE TEMI DI RICERCA NEL SETTORE DELLA CHNIMICA E DELLA INGEGNERIA DEI MATERIALI POLIMERICI</t>
    <phoneticPr fontId="13" type="noConversion"/>
  </si>
  <si>
    <t xml:space="preserve">LE ESPERIENZE PROFESSIONALI MI HAANO CONSENTITO DI MATURARE ESPERIENZE DI GESTIONE DI PROGETTI DI RICERCA PUBBLICI IN PARTENARIATO CON AZIENDE PRIVATE NEL CAMPO DELL'INGEGNERIA DEI MATERIALI. IN PARTICOLARE LA DIREZIONE DELL'ISTITUTO DEL CNR CON SEDE A LECCO  MI HA DATO LA POSSIBILITA' DI GESTIRE PROGETTI DI RICERCA ANCHE IN PARTENARIATO CON AZIENDE DEL TERRITOTIO LOMBARDO, FINANZIATI DALLA REGIONE LOMBARDIA </t>
    <phoneticPr fontId="13" type="noConversion"/>
  </si>
  <si>
    <t>CRdC SSCARL CENTRO REGIONALE DI COMPETENZE MATERIALI AVANZATI</t>
    <phoneticPr fontId="13" type="noConversion"/>
  </si>
  <si>
    <t>NAPOLI</t>
    <phoneticPr fontId="13" type="noConversion"/>
  </si>
  <si>
    <t>RESPONSABILE DELLE ATTIVITA' DI RICERCA NEL SETTORE DEI TESSUTI INTELLIGENTI</t>
    <phoneticPr fontId="13" type="noConversion"/>
  </si>
  <si>
    <t>01/11/1991</t>
    <phoneticPr fontId="13" type="noConversion"/>
  </si>
  <si>
    <t>31/10/2000</t>
    <phoneticPr fontId="13" type="noConversion"/>
  </si>
  <si>
    <t>UNIVERSITA' DEGLI STUDI DI NAPOLI</t>
    <phoneticPr fontId="13" type="noConversion"/>
  </si>
  <si>
    <t>PROFESSORE ASSOCIATO DI CHIMICA</t>
    <phoneticPr fontId="13" type="noConversion"/>
  </si>
  <si>
    <t>ATTIVITA' DI DOCENZA NEL CORSO DI INGEGNERIA DEI MATERIALI E ATTIVITA' SCIENTIFICA NE IN CHIMICA E TECNOLOGIA DEI POLIMERI</t>
    <phoneticPr fontId="13" type="noConversion"/>
  </si>
  <si>
    <t>01/10/1980</t>
    <phoneticPr fontId="13" type="noConversion"/>
  </si>
  <si>
    <t>20/12/1983</t>
    <phoneticPr fontId="13" type="noConversion"/>
  </si>
  <si>
    <t>ENICHEM</t>
    <phoneticPr fontId="13" type="noConversion"/>
  </si>
  <si>
    <t>NAPOLI</t>
    <phoneticPr fontId="13" type="noConversion"/>
  </si>
  <si>
    <t>CHIMICA E TECNOLOGIA DEI POLIMERI</t>
    <phoneticPr fontId="13" type="noConversion"/>
  </si>
  <si>
    <t>GESTIONE DI PROGETTI DI RICERCA NEL CAMPO DELL'INGEGNERIA DEI POLIMERI</t>
    <phoneticPr fontId="13" type="noConversion"/>
  </si>
  <si>
    <t>GESTIONE DI PROGETTI DI RICERCA E SVILUPPO</t>
    <phoneticPr fontId="13" type="noConversion"/>
  </si>
  <si>
    <t>INVITALIA PER CONTO MISE</t>
    <phoneticPr fontId="13" type="noConversion"/>
  </si>
  <si>
    <t>INDUSTRIA 2015</t>
    <phoneticPr fontId="13" type="noConversion"/>
  </si>
  <si>
    <t>MADE IN ITALY E EFFICIENZA ENERGETICA</t>
    <phoneticPr fontId="13" type="noConversion"/>
  </si>
  <si>
    <t>2008</t>
    <phoneticPr fontId="13" type="noConversion"/>
  </si>
  <si>
    <t>MISE</t>
    <phoneticPr fontId="13" type="noConversion"/>
  </si>
  <si>
    <t>NAPOLI</t>
    <phoneticPr fontId="13" type="noConversion"/>
  </si>
  <si>
    <t>NA</t>
    <phoneticPr fontId="13" type="noConversion"/>
  </si>
  <si>
    <t>00968170944</t>
    <phoneticPr fontId="13" type="noConversion"/>
  </si>
  <si>
    <t>COSIMO CARFAGNA</t>
    <phoneticPr fontId="13" type="noConversion"/>
  </si>
  <si>
    <t>minocarfagna@gmail.com</t>
  </si>
  <si>
    <t>ITALIANO</t>
    <phoneticPr fontId="13" type="noConversion"/>
  </si>
  <si>
    <t>INGLESE</t>
    <phoneticPr fontId="13" type="noConversion"/>
  </si>
  <si>
    <t>FRANCESE</t>
    <phoneticPr fontId="13" type="noConversion"/>
  </si>
  <si>
    <t>SPAGNOLO</t>
    <phoneticPr fontId="13" type="noConversion"/>
  </si>
  <si>
    <t>CHIMICA</t>
    <phoneticPr fontId="13" type="noConversion"/>
  </si>
  <si>
    <t>1976</t>
    <phoneticPr fontId="13" type="noConversion"/>
  </si>
  <si>
    <t>UNIVERSITA' DEGLI STUDI DI NAPOLI</t>
    <phoneticPr fontId="13" type="noConversion"/>
  </si>
  <si>
    <t>LIBERTA' CONFORMAZIONALE DI POLIAMMIDI</t>
    <phoneticPr fontId="13" type="noConversion"/>
  </si>
  <si>
    <t>110/110 E LODE</t>
    <phoneticPr fontId="13" type="noConversion"/>
  </si>
  <si>
    <t>UNIVERSITA' DEGLI STUDI DI NAPOLI</t>
    <phoneticPr fontId="13" type="noConversion"/>
  </si>
  <si>
    <t>NAPOLI</t>
    <phoneticPr fontId="13" type="noConversion"/>
  </si>
  <si>
    <t>CHIMICA</t>
    <phoneticPr fontId="13" type="noConversion"/>
  </si>
  <si>
    <t>PROFESSORE ORDINARIO DI CHIMICA PRESSO LA FACOLTA' DI INGEGNERIA</t>
    <phoneticPr fontId="13" type="noConversion"/>
  </si>
  <si>
    <t>ATTIVITA' DI DOCENZA DI CHIMICA NEL CORSO DI LAUREA DI INGEGNERIA DEI MATERIALI</t>
    <phoneticPr fontId="13" type="noConversion"/>
  </si>
  <si>
    <t>CHIMICA E TECNOLOGIE DEI POLIMERI, COMPOSITI E BIOMATERIALI</t>
    <phoneticPr fontId="13" type="noConversion"/>
  </si>
  <si>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</si>
  <si>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</si>
  <si>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</si>
  <si>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</si>
  <si>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</si>
  <si>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</si>
  <si>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</si>
  <si>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</si>
  <si>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</si>
  <si>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</si>
  <si>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</si>
  <si>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</si>
  <si>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</si>
  <si>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</si>
  <si>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</si>
  <si>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</si>
  <si>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</si>
  <si>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</si>
  <si>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</si>
  <si>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</si>
  <si>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</si>
  <si>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</si>
  <si>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</si>
  <si>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</si>
  <si>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</si>
  <si>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</si>
  <si>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</si>
  <si>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</si>
  <si>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</si>
  <si>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</si>
  <si>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</si>
  <si>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</si>
  <si>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</si>
  <si>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</si>
  <si>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</si>
  <si>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</si>
  <si>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</si>
  <si>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</si>
  <si>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</si>
  <si>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</si>
  <si>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</si>
  <si>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</si>
  <si>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</si>
  <si>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</si>
  <si>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</si>
  <si>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COSIMO</t>
    <phoneticPr fontId="13" type="noConversion"/>
  </si>
  <si>
    <t>CARFAGNA</t>
    <phoneticPr fontId="13" type="noConversion"/>
  </si>
  <si>
    <t>ITALIA</t>
    <phoneticPr fontId="13" type="noConversion"/>
  </si>
  <si>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</si>
  <si>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</si>
  <si>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</si>
  <si>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</si>
  <si>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</si>
  <si>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</si>
  <si>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</si>
  <si>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</si>
  <si>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</si>
  <si>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</si>
  <si>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</si>
  <si>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</si>
  <si>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</si>
  <si>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</si>
  <si>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</si>
  <si>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</si>
  <si>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</si>
  <si>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</si>
  <si>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</si>
  <si>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</si>
  <si>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</si>
  <si>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</si>
  <si>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</si>
  <si>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</si>
  <si>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</si>
  <si>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</si>
  <si>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</si>
  <si>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</si>
  <si>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</si>
  <si>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</si>
  <si>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</si>
  <si>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</si>
  <si>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</si>
  <si>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</si>
  <si>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</si>
  <si>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</si>
  <si>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</si>
  <si>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</si>
  <si>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</si>
  <si>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</si>
  <si>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</si>
  <si>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</si>
  <si>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</si>
  <si>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</si>
  <si>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</si>
  <si>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</si>
  <si>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</si>
  <si>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</si>
  <si>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</si>
  <si>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</si>
  <si>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</si>
  <si>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</si>
  <si>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</si>
  <si>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</si>
  <si>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</si>
  <si>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</si>
  <si>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</si>
  <si>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</si>
  <si>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</si>
  <si>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</si>
  <si>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</si>
  <si>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</si>
  <si>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</si>
  <si>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</si>
  <si>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</si>
  <si>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</si>
  <si>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</si>
  <si>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</si>
  <si>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</si>
  <si>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</si>
  <si>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</si>
  <si>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</si>
  <si>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</si>
  <si>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</si>
  <si>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</si>
  <si>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</si>
  <si>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</si>
  <si>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</si>
  <si>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</si>
  <si>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</si>
  <si>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</si>
  <si>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</si>
  <si>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</si>
  <si>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</si>
  <si>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</si>
  <si>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</si>
  <si>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</si>
  <si>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</si>
  <si>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</si>
  <si>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</si>
  <si>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</si>
  <si>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</si>
  <si>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</si>
  <si>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</si>
  <si>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</si>
  <si>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indexed="8"/>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</si>
  <si>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</si>
  <si>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</si>
  <si>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</si>
  <si>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</si>
  <si>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</si>
  <si>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</si>
  <si>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</si>
  <si>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</si>
  <si>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</si>
  <si>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</si>
  <si>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</si>
  <si>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</si>
  <si>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</si>
  <si>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</si>
  <si>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</si>
  <si>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</si>
  <si>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</si>
  <si>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r>
      <t xml:space="preserve">Motivare come il </t>
    </r>
    <r>
      <rPr>
        <sz val="10"/>
        <color indexed="8"/>
        <rFont val="Arial"/>
        <family val="2"/>
      </rPr>
      <t>cursus studiorum</t>
    </r>
    <r>
      <rPr>
        <i/>
        <sz val="10"/>
        <color indexed="8"/>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</si>
  <si>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</si>
  <si>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</si>
  <si>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</si>
  <si>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</si>
  <si>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</si>
  <si>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</si>
  <si>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</si>
  <si>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</si>
  <si>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indexed="8"/>
        <rFont val="Arial"/>
        <family val="2"/>
      </rPr>
      <t>(gg/mm/aaaa)</t>
    </r>
  </si>
  <si>
    <r>
      <t xml:space="preserve">Data fine collaborazione </t>
    </r>
    <r>
      <rPr>
        <b/>
        <i/>
        <sz val="10"/>
        <color indexed="8"/>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</si>
  <si>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</si>
  <si>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</si>
  <si>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</si>
  <si>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</si>
  <si>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</si>
  <si>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</si>
  <si>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</si>
  <si>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</si>
  <si>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</si>
  <si>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</si>
  <si>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</si>
  <si>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</si>
  <si>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</si>
  <si>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</si>
  <si>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</si>
  <si>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</si>
  <si>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</si>
  <si>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</si>
  <si>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</si>
  <si>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</si>
  <si>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</si>
  <si>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</si>
  <si>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</si>
  <si>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</si>
  <si>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</si>
  <si>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</si>
  <si>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</si>
  <si>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</si>
  <si>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</si>
  <si>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</si>
  <si>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</si>
  <si>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</si>
  <si>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</si>
  <si>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</si>
  <si>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</si>
  <si>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</si>
  <si>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</si>
  <si>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</si>
  <si>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</si>
  <si>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</si>
  <si>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</si>
  <si>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</si>
  <si>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</si>
  <si>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</si>
  <si>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</si>
  <si>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</si>
  <si>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</si>
  <si>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indexed="8"/>
        <rFont val="Arial"/>
        <family val="2"/>
      </rPr>
      <t>cursus studiorum</t>
    </r>
  </si>
  <si>
    <t>Motivazioni esperienze professionali</t>
  </si>
  <si>
    <r>
      <t xml:space="preserve">Motivare come il </t>
    </r>
    <r>
      <rPr>
        <sz val="10"/>
        <color indexed="8"/>
        <rFont val="Arial"/>
        <family val="2"/>
      </rPr>
      <t>cursus studiorum</t>
    </r>
    <r>
      <rPr>
        <i/>
        <sz val="10"/>
        <color indexed="8"/>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</si>
  <si>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</si>
  <si>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</si>
  <si>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</si>
  <si>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</si>
  <si>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</si>
  <si>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</si>
  <si>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</si>
  <si>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</si>
  <si>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</si>
  <si>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</si>
  <si>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</si>
  <si>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</si>
  <si>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</si>
  <si>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</si>
  <si>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</si>
  <si>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</si>
  <si>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</si>
  <si>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</si>
  <si>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</si>
  <si>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</si>
  <si>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</si>
  <si>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</si>
  <si>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</si>
  <si>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</si>
  <si>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</si>
  <si>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</si>
  <si>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</si>
  <si>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</si>
  <si>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</si>
  <si>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</si>
  <si>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</si>
  <si>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</si>
  <si>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</si>
  <si>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</si>
  <si>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</si>
  <si>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</si>
  <si>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</si>
  <si>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</si>
  <si>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</si>
  <si>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</si>
  <si>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</si>
  <si>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</si>
  <si>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</si>
  <si>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</si>
  <si>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</si>
  <si>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</si>
  <si>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</si>
  <si>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</si>
  <si>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</si>
  <si>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</si>
  <si>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</si>
  <si>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</si>
  <si>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</si>
  <si>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</si>
  <si>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</si>
  <si>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</si>
  <si>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indexed="8"/>
        <rFont val="Arial"/>
        <family val="2"/>
      </rPr>
      <t>prima</t>
    </r>
    <r>
      <rPr>
        <i/>
        <sz val="10"/>
        <color indexed="8"/>
        <rFont val="Arial"/>
        <family val="2"/>
      </rPr>
      <t xml:space="preserve"> - selezionare la macro-area
Se si modifica la scelta relativa alla macro-area è necessario </t>
    </r>
    <r>
      <rPr>
        <b/>
        <i/>
        <u/>
        <sz val="10"/>
        <color indexed="8"/>
        <rFont val="Arial"/>
        <family val="2"/>
      </rPr>
      <t>effettuare nuovamente</t>
    </r>
    <r>
      <rPr>
        <i/>
        <sz val="10"/>
        <color indexed="8"/>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</si>
  <si>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</si>
  <si>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</si>
  <si>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</si>
  <si>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</si>
  <si>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</si>
  <si>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</si>
  <si>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</si>
  <si>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</si>
  <si>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</si>
  <si>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</si>
  <si>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</si>
  <si>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</si>
  <si>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</si>
  <si>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</si>
  <si>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</si>
  <si>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</si>
  <si>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</si>
  <si>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</si>
  <si>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</si>
  <si>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</si>
  <si>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</si>
  <si>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</si>
  <si>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</si>
  <si>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</si>
  <si>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</si>
  <si>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</si>
  <si>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</si>
  <si>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</si>
  <si>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</si>
  <si>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</si>
  <si>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</si>
  <si>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</si>
  <si>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</si>
  <si>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</si>
  <si>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</si>
  <si>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</si>
  <si>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</si>
  <si>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</si>
  <si>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</si>
  <si>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</si>
  <si>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</si>
  <si>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</si>
  <si>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</si>
  <si>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</si>
  <si>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</si>
  <si>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</si>
  <si>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</si>
  <si>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</si>
  <si>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</si>
  <si>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</si>
  <si>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</si>
  <si>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</si>
  <si>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</si>
  <si>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</si>
  <si>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</si>
  <si>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</si>
  <si>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</si>
  <si>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</si>
  <si>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</si>
  <si>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</si>
  <si>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</si>
  <si>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</si>
  <si>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</si>
  <si>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</si>
  <si>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</si>
  <si>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</si>
  <si>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</si>
  <si>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</si>
  <si>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</si>
  <si>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</si>
  <si>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</si>
  <si>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</si>
  <si>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</si>
  <si>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</si>
  <si>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</si>
  <si>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</si>
  <si>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</si>
  <si>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</si>
  <si>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</si>
  <si>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</si>
  <si>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</si>
  <si>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</si>
  <si>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</si>
  <si>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</si>
  <si>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</si>
  <si>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</si>
  <si>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</si>
  <si>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</si>
  <si>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</si>
  <si>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</si>
  <si>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</si>
  <si>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</si>
  <si>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</si>
  <si>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</si>
  <si>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</si>
  <si>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</si>
  <si>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</si>
  <si>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</si>
  <si>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</si>
  <si>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</si>
  <si>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</si>
  <si>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</si>
  <si>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</si>
  <si>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</si>
  <si>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</si>
  <si>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</si>
  <si>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</si>
  <si>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</si>
  <si>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</si>
  <si>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</si>
  <si>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</si>
  <si>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</si>
  <si>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</si>
  <si>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</si>
  <si>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</si>
  <si>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</si>
  <si>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</si>
  <si>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</si>
  <si>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</si>
  <si>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</si>
  <si>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</si>
  <si>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</si>
  <si>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</si>
  <si>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</si>
  <si>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</si>
  <si>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</si>
  <si>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</si>
  <si>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</si>
  <si>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</si>
  <si>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</si>
  <si>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</si>
  <si>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</si>
  <si>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</si>
  <si>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</si>
  <si>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</si>
  <si>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</si>
  <si>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</si>
  <si>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</si>
  <si>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</si>
  <si>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</si>
  <si>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</si>
  <si>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</si>
  <si>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</si>
  <si>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</si>
  <si>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</si>
  <si>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</si>
  <si>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</si>
  <si>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</si>
  <si>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</si>
  <si>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</si>
  <si>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</si>
  <si>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</si>
  <si>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</si>
  <si>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</si>
  <si>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</si>
  <si>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</si>
  <si>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</si>
  <si>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</si>
  <si>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</si>
  <si>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</si>
  <si>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</si>
  <si>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</si>
  <si>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</si>
  <si>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</si>
  <si>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</si>
  <si>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</si>
  <si>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</si>
  <si>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</si>
  <si>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</si>
  <si>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</si>
  <si>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</si>
  <si>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</si>
  <si>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</si>
  <si>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</si>
  <si>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</si>
  <si>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</si>
  <si>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</si>
  <si>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</si>
  <si>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</si>
  <si>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</si>
  <si>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</si>
  <si>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</si>
  <si>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</si>
  <si>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</si>
  <si>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</si>
  <si>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</si>
  <si>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</si>
  <si>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</si>
  <si>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</si>
  <si>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</si>
  <si>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</si>
  <si>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</si>
  <si>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</si>
  <si>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</si>
  <si>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</si>
  <si>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</si>
  <si>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</si>
  <si>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</si>
  <si>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</si>
  <si>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</si>
  <si>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</si>
  <si>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</si>
  <si>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</si>
  <si>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</si>
  <si>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</si>
  <si>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</si>
  <si>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</si>
  <si>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</si>
  <si>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</si>
  <si>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</si>
  <si>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</si>
  <si>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</si>
  <si>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</si>
  <si>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</si>
  <si>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</si>
  <si>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</si>
  <si>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</si>
  <si>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</si>
  <si>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</si>
  <si>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</si>
  <si>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</si>
  <si>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</si>
  <si>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</si>
  <si>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</si>
  <si>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</si>
  <si>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</si>
  <si>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</si>
  <si>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</si>
  <si>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</si>
  <si>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</si>
  <si>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</si>
  <si>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</si>
  <si>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</si>
  <si>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</si>
  <si>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</si>
  <si>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</si>
  <si>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</si>
  <si>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</si>
  <si>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</si>
  <si>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</si>
  <si>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</si>
  <si>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</si>
  <si>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</si>
  <si>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</si>
  <si>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</si>
  <si>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</si>
  <si>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</si>
  <si>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</si>
  <si>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</si>
  <si>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</si>
  <si>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</si>
  <si>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</si>
  <si>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</si>
  <si>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</si>
  <si>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</si>
  <si>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</si>
  <si>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</si>
  <si>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</si>
  <si>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</si>
  <si>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</si>
  <si>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</si>
  <si>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</si>
  <si>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</si>
  <si>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</si>
  <si>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</si>
  <si>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</si>
  <si>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</si>
  <si>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</si>
  <si>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</si>
  <si>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</si>
  <si>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</si>
  <si>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</si>
  <si>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</si>
  <si>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</si>
  <si>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</si>
  <si>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</si>
  <si>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</si>
  <si>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</si>
  <si>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</si>
  <si>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</si>
  <si>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</si>
  <si>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</si>
  <si>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</si>
  <si>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</si>
  <si>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</si>
  <si>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</si>
  <si>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</si>
  <si>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</si>
  <si>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</si>
  <si>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</si>
  <si>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</si>
  <si>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</si>
  <si>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</si>
  <si>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</si>
  <si>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</si>
  <si>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</si>
  <si>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</si>
  <si>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</si>
  <si>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</si>
  <si>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</si>
  <si>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</si>
  <si>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</si>
  <si>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</si>
  <si>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</si>
  <si>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</si>
  <si>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</si>
  <si>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</si>
  <si>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</si>
  <si>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</si>
  <si>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</si>
  <si>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</si>
  <si>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</si>
  <si>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</si>
  <si>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</si>
  <si>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</si>
  <si>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</si>
  <si>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</si>
  <si>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</si>
  <si>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</si>
  <si>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</si>
  <si>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</si>
  <si>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</si>
  <si>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</si>
  <si>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</si>
  <si>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</si>
  <si>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</si>
  <si>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</si>
  <si>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</si>
  <si>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</si>
  <si>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</si>
  <si>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</si>
  <si>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</si>
  <si>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indexed="8"/>
        <rFont val="Arial"/>
        <family val="2"/>
      </rPr>
      <t>(sigla)</t>
    </r>
  </si>
  <si>
    <r>
      <t xml:space="preserve">Data di nascita </t>
    </r>
    <r>
      <rPr>
        <b/>
        <i/>
        <sz val="10"/>
        <color indexed="8"/>
        <rFont val="Arial"/>
        <family val="2"/>
      </rPr>
      <t>(gg/mm/aaaa)</t>
    </r>
  </si>
  <si>
    <r>
      <t xml:space="preserve">Provincia di residenza </t>
    </r>
    <r>
      <rPr>
        <b/>
        <i/>
        <sz val="10"/>
        <color indexed="8"/>
        <rFont val="Arial"/>
        <family val="2"/>
      </rPr>
      <t>(sigla)</t>
    </r>
  </si>
  <si>
    <r>
      <t xml:space="preserve">Provincia di domicilio </t>
    </r>
    <r>
      <rPr>
        <b/>
        <i/>
        <sz val="10"/>
        <color indexed="8"/>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</si>
  <si>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</si>
  <si>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</si>
  <si>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</si>
  <si>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</si>
  <si>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</si>
  <si>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</si>
  <si>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</si>
  <si>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</si>
  <si>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</si>
  <si>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</si>
  <si>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</si>
  <si>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</si>
  <si>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</si>
  <si>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</si>
  <si>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</si>
  <si>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</si>
  <si>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</si>
  <si>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</si>
  <si>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</si>
  <si>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</si>
  <si>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</si>
  <si>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</si>
  <si>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</si>
  <si>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</si>
  <si>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</si>
  <si>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</si>
  <si>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</si>
  <si>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</si>
  <si>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</si>
  <si>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</si>
  <si>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</si>
  <si>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</si>
  <si>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</si>
  <si>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</si>
  <si>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</si>
  <si>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</si>
  <si>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</si>
  <si>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</si>
  <si>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</si>
  <si>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</si>
  <si>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</si>
  <si>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</si>
  <si>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</si>
  <si>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</si>
  <si>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</si>
  <si>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</si>
  <si>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</si>
  <si>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</si>
  <si>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</si>
  <si>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</si>
  <si>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</si>
  <si>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</si>
  <si>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</si>
  <si>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</si>
  <si>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</si>
  <si>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</si>
  <si>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</si>
  <si>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</si>
  <si>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</si>
  <si>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</si>
  <si>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</si>
  <si>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</si>
  <si>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</si>
  <si>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</si>
  <si>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</si>
  <si>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10/10/2002</t>
  </si>
  <si>
    <t>31/12/2019</t>
  </si>
  <si>
    <t>Pozzuoli</t>
  </si>
  <si>
    <t>NA</t>
  </si>
  <si>
    <t>direzione di Istituto di ricerca nel settore dei materiali. L'Istituto ha sede in Campania (Napoli), sicilia (Catania), Lombardia (Lecco)</t>
  </si>
  <si>
    <t>Consiglio Nazionale delle Ricerche</t>
  </si>
  <si>
    <t>SVOLGIMENTO DI ATTIVITA' DI RICERCA NEL CAMPO DEGLI SMART TEXTILES</t>
  </si>
  <si>
    <t>direzione di Istituto di ricerca nel settore dei materiali. L'Istituto ha sede in Campania (Napoli), Sicilia (Catania), Lombardia (Lecco)</t>
  </si>
  <si>
    <t>1952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</si>
</sst>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0"/>
      <color indexed="8"/>
      <name val="Arial"/>
      <family val="2"/>
    </font>
    <font>
      <b/>
      <sz val="16"/>
      <color indexed="9"/>
      <name val="Arial"/>
      <family val="2"/>
    </font>
    <font>
      <b/>
      <sz val="10"/>
      <color indexed="8"/>
      <name val="Arial"/>
      <family val="2"/>
    </font>
    <font>
      <b/>
      <i/>
      <sz val="10"/>
      <color indexed="8"/>
      <name val="Arial"/>
      <family val="2"/>
    </font>
    <font>
      <i/>
      <sz val="8"/>
      <color rgb="FFC00000"/>
      <name val="Arial"/>
      <family val="2"/>
    </font>
    <font>
      <sz val="9"/>
      <color indexed="81"/>
      <name val="Tahoma"/>
      <family val="2"/>
    </font>
    <font>
      <b/>
      <sz val="9"/>
      <color indexed="81"/>
      <name val="Tahoma"/>
      <family val="2"/>
    </font>
    <font>
      <i/>
      <sz val="10"/>
      <color indexed="8"/>
      <name val="Arial"/>
      <family val="2"/>
    </font>
    <font>
      <b/>
      <sz val="13"/>
      <color indexed="8"/>
      <name val="Arial"/>
      <family val="2"/>
    </font>
    <font>
      <b/>
      <i/>
      <u/>
      <sz val="10"/>
      <color indexed="8"/>
      <name val="Arial"/>
      <family val="2"/>
    </font>
    <font>
      <b/>
      <strike/>
      <sz val="10"/>
      <color indexed="8"/>
      <name val="Arial"/>
      <family val="2"/>
    </font>
    <font>
      <strike/>
      <sz val="10"/>
      <color indexed="8"/>
      <name val="Arial"/>
      <family val="2"/>
    </font>
    <font>
      <sz val="8"/>
      <name val="Verdana"/>
    </font>
    <font>
      <u/>
      <sz val="11"/>
      <color indexed="12"/>
      <name val="Calibri"/>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4" fillId="0" borderId="0" applyNumberFormat="0" applyFill="0" applyBorder="0" applyAlignment="0" applyProtection="0">
      <alignment vertical="top"/>
      <protection locked="0"/>
    </xf>
  </cellStyleXfs>
  <cellXfs count="39">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14" fillId="2" borderId="1" xfId="1" applyNumberFormat="1" applyFill="1" applyBorder="1" applyAlignment="1" applyProtection="1">
      <alignmen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2">
    <cellStyle name="Collegamento ipertestuale" xfId="1" builtinId="8"/>
    <cellStyle name="Normale" xfId="0" builtinId="0"/>
  </cellStyles>
  <dxfs count="0"/>
  <tableStyles count="0" defaultTableStyle="TableStyleMedium9"/>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minocarfagna@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10" workbookViewId="0">
      <selection activeCell="D53" sqref="D53"/>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679</v>
      </c>
      <c r="D1" s="5" t="s">
        <v>676</v>
      </c>
    </row>
    <row r="2" spans="1:4" ht="15" customHeight="1" x14ac:dyDescent="0.35">
      <c r="A2" s="11"/>
      <c r="B2" s="5"/>
      <c r="C2" s="5"/>
      <c r="D2" s="8" t="s">
        <v>677</v>
      </c>
    </row>
    <row r="3" spans="1:4" ht="15" customHeight="1" x14ac:dyDescent="0.35">
      <c r="A3" s="11"/>
      <c r="B3" s="5"/>
      <c r="C3" s="5"/>
      <c r="D3" s="9" t="s">
        <v>540</v>
      </c>
    </row>
    <row r="4" spans="1:4" ht="15" customHeight="1" x14ac:dyDescent="0.35">
      <c r="A4" s="11"/>
      <c r="B4" s="5"/>
      <c r="C4" s="5"/>
      <c r="D4" s="10" t="s">
        <v>678</v>
      </c>
    </row>
    <row r="5" spans="1:4" ht="15" customHeight="1" x14ac:dyDescent="0.35">
      <c r="A5" s="11"/>
      <c r="B5" s="5"/>
      <c r="C5" s="5"/>
      <c r="D5" s="5"/>
    </row>
    <row r="6" spans="1:4" ht="16.5" x14ac:dyDescent="0.35">
      <c r="A6" s="11"/>
      <c r="B6" s="5"/>
      <c r="C6" s="36" t="s">
        <v>563</v>
      </c>
      <c r="D6" s="36"/>
    </row>
    <row r="7" spans="1:4" ht="15" customHeight="1" x14ac:dyDescent="0.35">
      <c r="A7" s="11" t="s">
        <v>665</v>
      </c>
      <c r="B7" s="5"/>
      <c r="C7" s="6" t="s">
        <v>666</v>
      </c>
      <c r="D7" s="12" t="str">
        <f>nome&amp;" "&amp;cognome&amp;"; "&amp;codice_fiscale</f>
        <v xml:space="preserve">COSIMO CARFAGNA; </v>
      </c>
    </row>
    <row r="8" spans="1:4" ht="15" customHeight="1" x14ac:dyDescent="0.35">
      <c r="A8" s="11"/>
      <c r="B8" s="5"/>
      <c r="C8" s="5"/>
      <c r="D8" s="5"/>
    </row>
    <row r="9" spans="1:4" ht="20" x14ac:dyDescent="0.35">
      <c r="A9" s="11"/>
      <c r="B9" s="5"/>
      <c r="C9" s="34" t="s">
        <v>528</v>
      </c>
      <c r="D9" s="34"/>
    </row>
    <row r="10" spans="1:4" ht="15" customHeight="1" x14ac:dyDescent="0.35">
      <c r="A10" s="11"/>
      <c r="B10" s="5"/>
      <c r="C10" s="5"/>
      <c r="D10" s="5"/>
    </row>
    <row r="11" spans="1:4" ht="15" customHeight="1" x14ac:dyDescent="0.35">
      <c r="A11" s="11" t="s">
        <v>652</v>
      </c>
      <c r="B11" s="5"/>
      <c r="C11" s="6" t="s">
        <v>621</v>
      </c>
      <c r="D11" s="3" t="s">
        <v>95</v>
      </c>
    </row>
    <row r="12" spans="1:4" ht="15" customHeight="1" x14ac:dyDescent="0.35">
      <c r="A12" s="11" t="s">
        <v>653</v>
      </c>
      <c r="B12" s="5"/>
      <c r="C12" s="6" t="s">
        <v>622</v>
      </c>
      <c r="D12" s="3" t="s">
        <v>96</v>
      </c>
    </row>
    <row r="13" spans="1:4" ht="15" customHeight="1" x14ac:dyDescent="0.35">
      <c r="A13" s="11" t="s">
        <v>654</v>
      </c>
      <c r="B13" s="5"/>
      <c r="C13" s="6" t="s">
        <v>673</v>
      </c>
      <c r="D13" s="3" t="s">
        <v>674</v>
      </c>
    </row>
    <row r="14" spans="1:4" ht="15" customHeight="1" x14ac:dyDescent="0.35">
      <c r="A14" s="11"/>
      <c r="B14" s="5"/>
      <c r="C14" s="5"/>
      <c r="D14" s="5"/>
    </row>
    <row r="15" spans="1:4" ht="15" customHeight="1" x14ac:dyDescent="0.35">
      <c r="A15" s="11" t="s">
        <v>655</v>
      </c>
      <c r="B15" s="5"/>
      <c r="C15" s="6" t="s">
        <v>623</v>
      </c>
      <c r="D15" s="3" t="s">
        <v>97</v>
      </c>
    </row>
    <row r="16" spans="1:4" ht="15" customHeight="1" x14ac:dyDescent="0.35">
      <c r="A16" s="11" t="s">
        <v>656</v>
      </c>
      <c r="B16" s="5"/>
      <c r="C16" s="6" t="s">
        <v>624</v>
      </c>
      <c r="D16" s="3" t="s">
        <v>30</v>
      </c>
    </row>
    <row r="17" spans="1:4" ht="15" customHeight="1" x14ac:dyDescent="0.35">
      <c r="A17" s="11" t="s">
        <v>657</v>
      </c>
      <c r="B17" s="5"/>
      <c r="C17" s="6" t="s">
        <v>661</v>
      </c>
      <c r="D17" s="3" t="s">
        <v>31</v>
      </c>
    </row>
    <row r="18" spans="1:4" ht="15" customHeight="1" x14ac:dyDescent="0.35">
      <c r="A18" s="11" t="s">
        <v>658</v>
      </c>
      <c r="B18" s="5"/>
      <c r="C18" s="6" t="s">
        <v>662</v>
      </c>
      <c r="D18" s="3" t="s">
        <v>738</v>
      </c>
    </row>
    <row r="19" spans="1:4" ht="15" customHeight="1" x14ac:dyDescent="0.35">
      <c r="A19" s="11"/>
      <c r="B19" s="5"/>
      <c r="C19" s="5"/>
      <c r="D19" s="5"/>
    </row>
    <row r="20" spans="1:4" ht="15" customHeight="1" x14ac:dyDescent="0.35">
      <c r="A20" s="11" t="s">
        <v>659</v>
      </c>
      <c r="B20" s="5"/>
      <c r="C20" s="6" t="s">
        <v>627</v>
      </c>
      <c r="D20" s="3"/>
    </row>
    <row r="21" spans="1:4" ht="15" customHeight="1" x14ac:dyDescent="0.35">
      <c r="A21" s="11" t="s">
        <v>660</v>
      </c>
      <c r="B21" s="5"/>
      <c r="C21" s="6" t="s">
        <v>625</v>
      </c>
      <c r="D21" s="3"/>
    </row>
    <row r="22" spans="1:4" ht="15" customHeight="1" x14ac:dyDescent="0.35">
      <c r="A22" s="11" t="s">
        <v>638</v>
      </c>
      <c r="B22" s="5"/>
      <c r="C22" s="6" t="s">
        <v>626</v>
      </c>
      <c r="D22" s="3"/>
    </row>
    <row r="23" spans="1:4" ht="15" customHeight="1" x14ac:dyDescent="0.35">
      <c r="A23" s="11" t="s">
        <v>639</v>
      </c>
      <c r="B23" s="5"/>
      <c r="C23" s="6" t="s">
        <v>663</v>
      </c>
      <c r="D23" s="3"/>
    </row>
    <row r="24" spans="1:4" ht="15" customHeight="1" x14ac:dyDescent="0.35">
      <c r="A24" s="11"/>
      <c r="B24" s="5"/>
      <c r="C24" s="5"/>
      <c r="D24" s="5"/>
    </row>
    <row r="25" spans="1:4" ht="15" customHeight="1" x14ac:dyDescent="0.35">
      <c r="A25" s="11" t="s">
        <v>640</v>
      </c>
      <c r="B25" s="5"/>
      <c r="C25" s="6" t="s">
        <v>628</v>
      </c>
      <c r="D25" s="4"/>
    </row>
    <row r="26" spans="1:4" ht="15" customHeight="1" x14ac:dyDescent="0.35">
      <c r="A26" s="11" t="s">
        <v>641</v>
      </c>
      <c r="B26" s="5"/>
      <c r="C26" s="6" t="s">
        <v>629</v>
      </c>
      <c r="D26" s="4"/>
    </row>
    <row r="27" spans="1:4" ht="15" customHeight="1" x14ac:dyDescent="0.35">
      <c r="A27" s="11" t="s">
        <v>642</v>
      </c>
      <c r="B27" s="5"/>
      <c r="C27" s="6" t="s">
        <v>630</v>
      </c>
      <c r="D27" s="4"/>
    </row>
    <row r="28" spans="1:4" ht="15" customHeight="1" x14ac:dyDescent="0.35">
      <c r="A28" s="11" t="s">
        <v>643</v>
      </c>
      <c r="B28" s="5"/>
      <c r="C28" s="6" t="s">
        <v>664</v>
      </c>
      <c r="D28" s="4"/>
    </row>
    <row r="29" spans="1:4" ht="15" customHeight="1" x14ac:dyDescent="0.35">
      <c r="A29" s="11"/>
      <c r="B29" s="5"/>
      <c r="C29" s="5"/>
      <c r="D29" s="5"/>
    </row>
    <row r="30" spans="1:4" ht="15" customHeight="1" x14ac:dyDescent="0.35">
      <c r="A30" s="11" t="s">
        <v>644</v>
      </c>
      <c r="B30" s="5"/>
      <c r="C30" s="6" t="s">
        <v>541</v>
      </c>
      <c r="D30" s="3"/>
    </row>
    <row r="31" spans="1:4" ht="15" customHeight="1" x14ac:dyDescent="0.35">
      <c r="A31" s="11" t="s">
        <v>645</v>
      </c>
      <c r="B31" s="5"/>
      <c r="C31" s="6" t="s">
        <v>88</v>
      </c>
      <c r="D31" s="3" t="s">
        <v>32</v>
      </c>
    </row>
    <row r="32" spans="1:4" ht="15" customHeight="1" x14ac:dyDescent="0.35">
      <c r="A32" s="11" t="s">
        <v>646</v>
      </c>
      <c r="B32" s="5"/>
      <c r="C32" s="6" t="s">
        <v>89</v>
      </c>
      <c r="D32" s="4" t="s">
        <v>33</v>
      </c>
    </row>
    <row r="33" spans="1:4" ht="15" customHeight="1" x14ac:dyDescent="0.35">
      <c r="A33" s="11"/>
      <c r="B33" s="5"/>
      <c r="C33" s="5"/>
      <c r="D33" s="5"/>
    </row>
    <row r="34" spans="1:4" ht="15" customHeight="1" x14ac:dyDescent="0.35">
      <c r="A34" s="11" t="s">
        <v>647</v>
      </c>
      <c r="B34" s="5"/>
      <c r="C34" s="6" t="s">
        <v>632</v>
      </c>
      <c r="D34" s="3"/>
    </row>
    <row r="35" spans="1:4" ht="15" customHeight="1" x14ac:dyDescent="0.35">
      <c r="A35" s="11" t="s">
        <v>648</v>
      </c>
      <c r="B35" s="5"/>
      <c r="C35" s="6" t="s">
        <v>633</v>
      </c>
      <c r="D35" s="3"/>
    </row>
    <row r="36" spans="1:4" ht="15" customHeight="1" x14ac:dyDescent="0.35">
      <c r="A36" s="11" t="s">
        <v>649</v>
      </c>
      <c r="B36" s="5"/>
      <c r="C36" s="6" t="s">
        <v>634</v>
      </c>
      <c r="D36" s="4"/>
    </row>
    <row r="37" spans="1:4" ht="15" customHeight="1" x14ac:dyDescent="0.35">
      <c r="A37" s="11" t="s">
        <v>650</v>
      </c>
      <c r="B37" s="5"/>
      <c r="C37" s="6" t="s">
        <v>635</v>
      </c>
      <c r="D37" s="33" t="s">
        <v>34</v>
      </c>
    </row>
    <row r="38" spans="1:4" ht="15" customHeight="1" x14ac:dyDescent="0.35">
      <c r="A38" s="11" t="s">
        <v>651</v>
      </c>
      <c r="B38" s="5"/>
      <c r="C38" s="6" t="s">
        <v>636</v>
      </c>
      <c r="D38" s="3"/>
    </row>
    <row r="39" spans="1:4" ht="15" customHeight="1" x14ac:dyDescent="0.35">
      <c r="A39" s="11"/>
      <c r="B39" s="5"/>
      <c r="C39" s="5"/>
      <c r="D39" s="5"/>
    </row>
    <row r="40" spans="1:4" ht="20" x14ac:dyDescent="0.35">
      <c r="A40" s="11"/>
      <c r="B40" s="5"/>
      <c r="C40" s="34" t="s">
        <v>529</v>
      </c>
      <c r="D40" s="34"/>
    </row>
    <row r="41" spans="1:4" ht="15" customHeight="1" x14ac:dyDescent="0.35">
      <c r="A41" s="11"/>
      <c r="B41" s="5"/>
      <c r="C41" s="5"/>
      <c r="D41" s="5"/>
    </row>
    <row r="42" spans="1:4" ht="15" customHeight="1" x14ac:dyDescent="0.35">
      <c r="A42" s="11" t="s">
        <v>667</v>
      </c>
      <c r="B42" s="5"/>
      <c r="C42" s="6" t="s">
        <v>685</v>
      </c>
      <c r="D42" s="3" t="s">
        <v>35</v>
      </c>
    </row>
    <row r="43" spans="1:4" ht="15" customHeight="1" x14ac:dyDescent="0.35">
      <c r="A43" s="11" t="s">
        <v>668</v>
      </c>
      <c r="B43" s="5"/>
      <c r="C43" s="6" t="s">
        <v>687</v>
      </c>
      <c r="D43" s="4" t="s">
        <v>36</v>
      </c>
    </row>
    <row r="44" spans="1:4" ht="15" customHeight="1" x14ac:dyDescent="0.35">
      <c r="A44" s="11" t="s">
        <v>669</v>
      </c>
      <c r="B44" s="5"/>
      <c r="C44" s="6" t="s">
        <v>688</v>
      </c>
      <c r="D44" s="4" t="s">
        <v>455</v>
      </c>
    </row>
    <row r="45" spans="1:4" ht="15" customHeight="1" x14ac:dyDescent="0.35">
      <c r="A45" s="11" t="s">
        <v>670</v>
      </c>
      <c r="B45" s="5"/>
      <c r="C45" s="6" t="s">
        <v>689</v>
      </c>
      <c r="D45" s="4" t="s">
        <v>37</v>
      </c>
    </row>
    <row r="46" spans="1:4" ht="15" customHeight="1" x14ac:dyDescent="0.35">
      <c r="A46" s="11" t="s">
        <v>671</v>
      </c>
      <c r="B46" s="5"/>
      <c r="C46" s="6" t="s">
        <v>690</v>
      </c>
      <c r="D46" s="4" t="s">
        <v>452</v>
      </c>
    </row>
    <row r="47" spans="1:4" ht="15" customHeight="1" x14ac:dyDescent="0.35">
      <c r="A47" s="11" t="s">
        <v>672</v>
      </c>
      <c r="B47" s="5"/>
      <c r="C47" s="6" t="s">
        <v>486</v>
      </c>
      <c r="D47" s="4" t="s">
        <v>38</v>
      </c>
    </row>
    <row r="48" spans="1:4" ht="15" customHeight="1" x14ac:dyDescent="0.35">
      <c r="A48" s="11" t="s">
        <v>488</v>
      </c>
      <c r="B48" s="5"/>
      <c r="C48" s="6" t="s">
        <v>487</v>
      </c>
      <c r="D48" s="4" t="s">
        <v>452</v>
      </c>
    </row>
    <row r="49" spans="1:4" ht="15" customHeight="1" x14ac:dyDescent="0.35">
      <c r="A49" s="11"/>
      <c r="B49" s="5"/>
      <c r="C49" s="5"/>
      <c r="D49" s="5"/>
    </row>
    <row r="50" spans="1:4" ht="20" x14ac:dyDescent="0.35">
      <c r="A50" s="11"/>
      <c r="B50" s="5"/>
      <c r="C50" s="34" t="s">
        <v>530</v>
      </c>
      <c r="D50" s="34"/>
    </row>
    <row r="51" spans="1:4" ht="30" customHeight="1" x14ac:dyDescent="0.35">
      <c r="A51" s="11"/>
      <c r="B51" s="5"/>
      <c r="C51" s="35" t="s">
        <v>328</v>
      </c>
      <c r="D51" s="35"/>
    </row>
    <row r="52" spans="1:4" ht="15" customHeight="1" x14ac:dyDescent="0.35">
      <c r="A52" s="11"/>
      <c r="B52" s="5"/>
      <c r="C52" s="5"/>
      <c r="D52" s="5"/>
    </row>
    <row r="53" spans="1:4" ht="15" customHeight="1" x14ac:dyDescent="0.35">
      <c r="A53" s="11" t="s">
        <v>489</v>
      </c>
      <c r="B53" s="5"/>
      <c r="C53" s="6" t="s">
        <v>322</v>
      </c>
      <c r="D53" s="3" t="s">
        <v>620</v>
      </c>
    </row>
    <row r="54" spans="1:4" ht="15" customHeight="1" x14ac:dyDescent="0.35">
      <c r="A54" s="11" t="s">
        <v>490</v>
      </c>
      <c r="B54" s="5"/>
      <c r="C54" s="6" t="s">
        <v>324</v>
      </c>
      <c r="D54" s="4" t="s">
        <v>607</v>
      </c>
    </row>
    <row r="55" spans="1:4" ht="15" customHeight="1" x14ac:dyDescent="0.35">
      <c r="A55" s="11" t="s">
        <v>491</v>
      </c>
      <c r="B55" s="5"/>
      <c r="C55" s="6" t="s">
        <v>325</v>
      </c>
      <c r="D55" s="4" t="s">
        <v>609</v>
      </c>
    </row>
    <row r="56" spans="1:4" ht="15" customHeight="1" x14ac:dyDescent="0.35">
      <c r="A56" s="11" t="s">
        <v>492</v>
      </c>
      <c r="B56" s="5"/>
      <c r="C56" s="6" t="s">
        <v>314</v>
      </c>
      <c r="D56" s="4" t="s">
        <v>611</v>
      </c>
    </row>
    <row r="57" spans="1:4" ht="15" customHeight="1" x14ac:dyDescent="0.35">
      <c r="A57" s="11"/>
      <c r="B57" s="5"/>
      <c r="C57" s="5"/>
      <c r="D57" s="5"/>
    </row>
    <row r="58" spans="1:4" ht="15" customHeight="1" x14ac:dyDescent="0.35">
      <c r="A58" s="11" t="s">
        <v>493</v>
      </c>
      <c r="B58" s="5"/>
      <c r="C58" s="6" t="s">
        <v>323</v>
      </c>
      <c r="D58" s="3" t="s">
        <v>614</v>
      </c>
    </row>
    <row r="59" spans="1:4" ht="15" customHeight="1" x14ac:dyDescent="0.35">
      <c r="A59" s="11" t="s">
        <v>494</v>
      </c>
      <c r="B59" s="5"/>
      <c r="C59" s="6" t="s">
        <v>326</v>
      </c>
      <c r="D59" s="4" t="s">
        <v>706</v>
      </c>
    </row>
    <row r="60" spans="1:4" ht="15" customHeight="1" x14ac:dyDescent="0.35">
      <c r="A60" s="11" t="s">
        <v>312</v>
      </c>
      <c r="B60" s="5"/>
      <c r="C60" s="6" t="s">
        <v>327</v>
      </c>
      <c r="D60" s="4" t="s">
        <v>701</v>
      </c>
    </row>
    <row r="61" spans="1:4" ht="15" customHeight="1" x14ac:dyDescent="0.35">
      <c r="A61" s="11" t="s">
        <v>313</v>
      </c>
      <c r="C61" s="6" t="s">
        <v>315</v>
      </c>
      <c r="D61" s="4" t="s">
        <v>72</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phoneticPr fontId="13" type="noConversion"/>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hyperlinks>
    <hyperlink ref="D37" r:id="rId1"/>
  </hyperlinks>
  <printOptions horizontalCentered="1"/>
  <pageMargins left="0.19685039370078741" right="0.19685039370078741" top="0.78740157480314965" bottom="0.78740157480314965" header="0.39370078740157483" footer="0.39370078740157483"/>
  <headerFooter>
    <oddFooter>&amp;C&amp;"Arial,Normale"&amp;8ANAGRAFICA / PAGINA &amp;P DI &amp;N</oddFooter>
  </headerFooter>
  <legacyDrawing r:id="rId2"/>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67" workbookViewId="0">
      <selection activeCell="D65" sqref="D65"/>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679</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564</v>
      </c>
      <c r="D6" s="37"/>
    </row>
    <row r="7" spans="1:4" ht="15" customHeight="1" x14ac:dyDescent="0.35">
      <c r="A7" s="11" t="s">
        <v>680</v>
      </c>
      <c r="B7" s="5"/>
      <c r="C7" s="6" t="s">
        <v>666</v>
      </c>
      <c r="D7" s="12" t="str">
        <f>candidatura</f>
        <v xml:space="preserve">COSIMO CARFAGNA; </v>
      </c>
    </row>
    <row r="8" spans="1:4" ht="15" customHeight="1" x14ac:dyDescent="0.35">
      <c r="A8" s="11"/>
      <c r="B8" s="5"/>
      <c r="C8" s="5"/>
      <c r="D8" s="5"/>
    </row>
    <row r="9" spans="1:4" ht="20" x14ac:dyDescent="0.35">
      <c r="A9" s="11"/>
      <c r="B9" s="5"/>
      <c r="C9" s="34" t="s">
        <v>531</v>
      </c>
      <c r="D9" s="34"/>
    </row>
    <row r="10" spans="1:4" ht="15" customHeight="1" x14ac:dyDescent="0.35">
      <c r="A10" s="11"/>
      <c r="B10" s="5"/>
      <c r="C10" s="5"/>
      <c r="D10" s="5"/>
    </row>
    <row r="11" spans="1:4" ht="15" customHeight="1" x14ac:dyDescent="0.35">
      <c r="A11" s="11" t="s">
        <v>498</v>
      </c>
      <c r="B11" s="5"/>
      <c r="C11" s="6" t="s">
        <v>266</v>
      </c>
      <c r="D11" s="3" t="s">
        <v>496</v>
      </c>
    </row>
    <row r="12" spans="1:4" ht="15" customHeight="1" x14ac:dyDescent="0.35">
      <c r="A12" s="11" t="s">
        <v>503</v>
      </c>
      <c r="B12" s="5"/>
      <c r="C12" s="6" t="s">
        <v>267</v>
      </c>
      <c r="D12" s="3" t="s">
        <v>39</v>
      </c>
    </row>
    <row r="13" spans="1:4" ht="15" customHeight="1" x14ac:dyDescent="0.35">
      <c r="A13" s="11" t="s">
        <v>504</v>
      </c>
      <c r="B13" s="5"/>
      <c r="C13" s="6" t="s">
        <v>499</v>
      </c>
      <c r="D13" s="3" t="s">
        <v>40</v>
      </c>
    </row>
    <row r="14" spans="1:4" ht="15" customHeight="1" x14ac:dyDescent="0.35">
      <c r="A14" s="11" t="s">
        <v>505</v>
      </c>
      <c r="B14" s="5"/>
      <c r="C14" s="6" t="s">
        <v>500</v>
      </c>
      <c r="D14" s="3" t="s">
        <v>41</v>
      </c>
    </row>
    <row r="15" spans="1:4" ht="45" customHeight="1" x14ac:dyDescent="0.35">
      <c r="A15" s="16" t="s">
        <v>506</v>
      </c>
      <c r="B15" s="5"/>
      <c r="C15" s="18" t="s">
        <v>501</v>
      </c>
      <c r="D15" s="14" t="s">
        <v>42</v>
      </c>
    </row>
    <row r="16" spans="1:4" ht="15" customHeight="1" x14ac:dyDescent="0.35">
      <c r="A16" s="11" t="s">
        <v>507</v>
      </c>
      <c r="B16" s="5"/>
      <c r="C16" s="6" t="s">
        <v>502</v>
      </c>
      <c r="D16" s="3" t="s">
        <v>43</v>
      </c>
    </row>
    <row r="17" spans="1:4" ht="15" customHeight="1" x14ac:dyDescent="0.35">
      <c r="A17" s="11"/>
      <c r="B17" s="5"/>
      <c r="C17" s="29" t="s">
        <v>539</v>
      </c>
      <c r="D17" s="5"/>
    </row>
    <row r="18" spans="1:4" ht="15" customHeight="1" x14ac:dyDescent="0.35">
      <c r="A18" s="11" t="s">
        <v>508</v>
      </c>
      <c r="B18" s="5"/>
      <c r="C18" s="6" t="s">
        <v>229</v>
      </c>
      <c r="D18" s="4"/>
    </row>
    <row r="19" spans="1:4" ht="15" customHeight="1" x14ac:dyDescent="0.35">
      <c r="A19" s="11" t="s">
        <v>509</v>
      </c>
      <c r="B19" s="5"/>
      <c r="C19" s="6" t="s">
        <v>499</v>
      </c>
      <c r="D19" s="4"/>
    </row>
    <row r="20" spans="1:4" ht="15" customHeight="1" x14ac:dyDescent="0.35">
      <c r="A20" s="11" t="s">
        <v>510</v>
      </c>
      <c r="B20" s="5"/>
      <c r="C20" s="6" t="s">
        <v>500</v>
      </c>
      <c r="D20" s="4"/>
    </row>
    <row r="21" spans="1:4" ht="45" customHeight="1" x14ac:dyDescent="0.35">
      <c r="A21" s="16" t="s">
        <v>511</v>
      </c>
      <c r="B21" s="5"/>
      <c r="C21" s="18" t="s">
        <v>501</v>
      </c>
      <c r="D21" s="15"/>
    </row>
    <row r="22" spans="1:4" ht="15" customHeight="1" x14ac:dyDescent="0.35">
      <c r="A22" s="11"/>
      <c r="B22" s="5"/>
      <c r="C22" s="5"/>
      <c r="D22" s="5"/>
    </row>
    <row r="23" spans="1:4" ht="15" customHeight="1" x14ac:dyDescent="0.35">
      <c r="A23" s="11" t="s">
        <v>512</v>
      </c>
      <c r="B23" s="5"/>
      <c r="C23" s="6" t="s">
        <v>266</v>
      </c>
      <c r="D23" s="4"/>
    </row>
    <row r="24" spans="1:4" ht="15" customHeight="1" x14ac:dyDescent="0.35">
      <c r="A24" s="11" t="s">
        <v>513</v>
      </c>
      <c r="B24" s="5"/>
      <c r="C24" s="6" t="s">
        <v>268</v>
      </c>
      <c r="D24" s="4"/>
    </row>
    <row r="25" spans="1:4" ht="15" customHeight="1" x14ac:dyDescent="0.35">
      <c r="A25" s="11" t="s">
        <v>514</v>
      </c>
      <c r="B25" s="5"/>
      <c r="C25" s="6" t="s">
        <v>499</v>
      </c>
      <c r="D25" s="4"/>
    </row>
    <row r="26" spans="1:4" ht="15" customHeight="1" x14ac:dyDescent="0.35">
      <c r="A26" s="11" t="s">
        <v>515</v>
      </c>
      <c r="B26" s="5"/>
      <c r="C26" s="6" t="s">
        <v>500</v>
      </c>
      <c r="D26" s="4"/>
    </row>
    <row r="27" spans="1:4" ht="45" customHeight="1" x14ac:dyDescent="0.35">
      <c r="A27" s="16" t="s">
        <v>516</v>
      </c>
      <c r="B27" s="5"/>
      <c r="C27" s="18" t="s">
        <v>501</v>
      </c>
      <c r="D27" s="15"/>
    </row>
    <row r="28" spans="1:4" ht="15" customHeight="1" x14ac:dyDescent="0.35">
      <c r="A28" s="11" t="s">
        <v>517</v>
      </c>
      <c r="B28" s="5"/>
      <c r="C28" s="6" t="s">
        <v>502</v>
      </c>
      <c r="D28" s="4"/>
    </row>
    <row r="29" spans="1:4" ht="15" customHeight="1" x14ac:dyDescent="0.35">
      <c r="A29" s="11"/>
      <c r="B29" s="5"/>
      <c r="C29" s="29" t="s">
        <v>539</v>
      </c>
      <c r="D29" s="5"/>
    </row>
    <row r="30" spans="1:4" ht="15" customHeight="1" x14ac:dyDescent="0.35">
      <c r="A30" s="11" t="s">
        <v>518</v>
      </c>
      <c r="B30" s="5"/>
      <c r="C30" s="6" t="s">
        <v>230</v>
      </c>
      <c r="D30" s="4"/>
    </row>
    <row r="31" spans="1:4" ht="15" customHeight="1" x14ac:dyDescent="0.35">
      <c r="A31" s="11" t="s">
        <v>519</v>
      </c>
      <c r="B31" s="5"/>
      <c r="C31" s="6" t="s">
        <v>499</v>
      </c>
      <c r="D31" s="4"/>
    </row>
    <row r="32" spans="1:4" ht="15" customHeight="1" x14ac:dyDescent="0.35">
      <c r="A32" s="11" t="s">
        <v>520</v>
      </c>
      <c r="B32" s="5"/>
      <c r="C32" s="6" t="s">
        <v>500</v>
      </c>
      <c r="D32" s="4"/>
    </row>
    <row r="33" spans="1:4" ht="45" customHeight="1" x14ac:dyDescent="0.35">
      <c r="A33" s="16" t="s">
        <v>521</v>
      </c>
      <c r="B33" s="5"/>
      <c r="C33" s="18" t="s">
        <v>501</v>
      </c>
      <c r="D33" s="15"/>
    </row>
    <row r="34" spans="1:4" ht="15" customHeight="1" x14ac:dyDescent="0.35">
      <c r="A34" s="11"/>
      <c r="B34" s="5"/>
      <c r="C34" s="5"/>
      <c r="D34" s="5"/>
    </row>
    <row r="35" spans="1:4" ht="20" x14ac:dyDescent="0.35">
      <c r="A35" s="11"/>
      <c r="B35" s="5"/>
      <c r="C35" s="34" t="s">
        <v>532</v>
      </c>
      <c r="D35" s="34"/>
    </row>
    <row r="36" spans="1:4" ht="15" customHeight="1" x14ac:dyDescent="0.35">
      <c r="A36" s="11"/>
      <c r="B36" s="5"/>
      <c r="C36" s="5"/>
      <c r="D36" s="5"/>
    </row>
    <row r="37" spans="1:4" ht="15" customHeight="1" x14ac:dyDescent="0.35">
      <c r="A37" s="11" t="s">
        <v>523</v>
      </c>
      <c r="B37" s="5"/>
      <c r="C37" s="6" t="s">
        <v>329</v>
      </c>
      <c r="D37" s="4"/>
    </row>
    <row r="38" spans="1:4" ht="15" customHeight="1" x14ac:dyDescent="0.35">
      <c r="A38" s="11" t="s">
        <v>524</v>
      </c>
      <c r="B38" s="5"/>
      <c r="C38" s="6" t="s">
        <v>522</v>
      </c>
      <c r="D38" s="4"/>
    </row>
    <row r="39" spans="1:4" ht="15" customHeight="1" x14ac:dyDescent="0.35">
      <c r="A39" s="11" t="s">
        <v>525</v>
      </c>
      <c r="B39" s="5"/>
      <c r="C39" s="6" t="s">
        <v>500</v>
      </c>
      <c r="D39" s="4"/>
    </row>
    <row r="40" spans="1:4" ht="45" customHeight="1" x14ac:dyDescent="0.35">
      <c r="A40" s="16" t="s">
        <v>526</v>
      </c>
      <c r="B40" s="5"/>
      <c r="C40" s="18" t="s">
        <v>501</v>
      </c>
      <c r="D40" s="15"/>
    </row>
    <row r="41" spans="1:4" ht="15" customHeight="1" x14ac:dyDescent="0.35">
      <c r="A41" s="11" t="s">
        <v>527</v>
      </c>
      <c r="B41" s="5"/>
      <c r="C41" s="6" t="s">
        <v>502</v>
      </c>
      <c r="D41" s="4"/>
    </row>
    <row r="42" spans="1:4" ht="15" customHeight="1" x14ac:dyDescent="0.35">
      <c r="A42" s="11"/>
      <c r="B42" s="5"/>
      <c r="C42" s="5"/>
      <c r="D42" s="5"/>
    </row>
    <row r="43" spans="1:4" ht="20" x14ac:dyDescent="0.35">
      <c r="A43" s="11"/>
      <c r="B43" s="5"/>
      <c r="C43" s="34" t="s">
        <v>533</v>
      </c>
      <c r="D43" s="34"/>
    </row>
    <row r="44" spans="1:4" ht="15" customHeight="1" x14ac:dyDescent="0.35">
      <c r="A44" s="11"/>
      <c r="B44" s="5"/>
      <c r="C44" s="5"/>
      <c r="D44" s="5"/>
    </row>
    <row r="45" spans="1:4" ht="15" customHeight="1" x14ac:dyDescent="0.35">
      <c r="A45" s="11" t="s">
        <v>534</v>
      </c>
      <c r="B45" s="5"/>
      <c r="C45" s="6" t="s">
        <v>330</v>
      </c>
      <c r="D45" s="4"/>
    </row>
    <row r="46" spans="1:4" ht="15" customHeight="1" x14ac:dyDescent="0.35">
      <c r="A46" s="11" t="s">
        <v>535</v>
      </c>
      <c r="B46" s="5"/>
      <c r="C46" s="6" t="s">
        <v>522</v>
      </c>
      <c r="D46" s="4"/>
    </row>
    <row r="47" spans="1:4" ht="15" customHeight="1" x14ac:dyDescent="0.35">
      <c r="A47" s="11" t="s">
        <v>536</v>
      </c>
      <c r="B47" s="5"/>
      <c r="C47" s="6" t="s">
        <v>500</v>
      </c>
      <c r="D47" s="4"/>
    </row>
    <row r="48" spans="1:4" ht="45" customHeight="1" x14ac:dyDescent="0.35">
      <c r="A48" s="16" t="s">
        <v>537</v>
      </c>
      <c r="B48" s="5"/>
      <c r="C48" s="18" t="s">
        <v>501</v>
      </c>
      <c r="D48" s="15"/>
    </row>
    <row r="49" spans="1:4" ht="15" customHeight="1" x14ac:dyDescent="0.35">
      <c r="A49" s="11" t="s">
        <v>538</v>
      </c>
      <c r="B49" s="5"/>
      <c r="C49" s="6" t="s">
        <v>502</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phoneticPr fontId="13" type="noConversion"/>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headerFooter>
    <oddFooter>&amp;C&amp;"Arial,Normale"&amp;8CURSUS STUDIORUM / PAGINA &amp;P DI &amp;N</oddFooter>
  </headerFooter>
  <legacyDrawing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43" workbookViewId="0">
      <selection activeCell="G10" sqref="G10"/>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679</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565</v>
      </c>
      <c r="D6" s="37"/>
    </row>
    <row r="7" spans="1:4" ht="15" customHeight="1" x14ac:dyDescent="0.35">
      <c r="A7" s="11" t="s">
        <v>681</v>
      </c>
      <c r="B7" s="5"/>
      <c r="C7" s="6" t="s">
        <v>666</v>
      </c>
      <c r="D7" s="12" t="str">
        <f>candidatura</f>
        <v xml:space="preserve">COSIMO CARFAGNA; </v>
      </c>
    </row>
    <row r="8" spans="1:4" ht="15" customHeight="1" x14ac:dyDescent="0.35">
      <c r="A8" s="11"/>
      <c r="B8" s="5"/>
      <c r="C8" s="5"/>
      <c r="D8" s="5"/>
    </row>
    <row r="9" spans="1:4" ht="20" x14ac:dyDescent="0.35">
      <c r="A9" s="11"/>
      <c r="B9" s="5"/>
      <c r="C9" s="34" t="s">
        <v>78</v>
      </c>
      <c r="D9" s="34"/>
    </row>
    <row r="10" spans="1:4" ht="60" customHeight="1" x14ac:dyDescent="0.35">
      <c r="A10" s="11"/>
      <c r="B10" s="5"/>
      <c r="C10" s="38" t="s">
        <v>331</v>
      </c>
      <c r="D10" s="38"/>
    </row>
    <row r="11" spans="1:4" ht="15" customHeight="1" x14ac:dyDescent="0.35">
      <c r="A11" s="11"/>
      <c r="B11" s="5"/>
      <c r="C11" s="5"/>
      <c r="D11" s="5"/>
    </row>
    <row r="12" spans="1:4" ht="15" customHeight="1" x14ac:dyDescent="0.35">
      <c r="A12" s="11" t="s">
        <v>544</v>
      </c>
      <c r="B12" s="5"/>
      <c r="C12" s="6" t="s">
        <v>220</v>
      </c>
      <c r="D12" s="31">
        <v>36831</v>
      </c>
    </row>
    <row r="13" spans="1:4" ht="15" customHeight="1" x14ac:dyDescent="0.35">
      <c r="A13" s="11" t="s">
        <v>545</v>
      </c>
      <c r="B13" s="5"/>
      <c r="C13" s="6" t="s">
        <v>221</v>
      </c>
      <c r="D13" s="31">
        <v>43464</v>
      </c>
    </row>
    <row r="14" spans="1:4" ht="15" customHeight="1" x14ac:dyDescent="0.35">
      <c r="A14" s="11" t="s">
        <v>546</v>
      </c>
      <c r="B14" s="5"/>
      <c r="C14" s="6" t="s">
        <v>346</v>
      </c>
      <c r="D14" s="3" t="s">
        <v>44</v>
      </c>
    </row>
    <row r="15" spans="1:4" ht="15" customHeight="1" x14ac:dyDescent="0.35">
      <c r="A15" s="11" t="s">
        <v>547</v>
      </c>
      <c r="B15" s="5"/>
      <c r="C15" s="6" t="s">
        <v>345</v>
      </c>
      <c r="D15" s="3" t="s">
        <v>45</v>
      </c>
    </row>
    <row r="16" spans="1:4" ht="15" customHeight="1" x14ac:dyDescent="0.35">
      <c r="A16" s="11" t="s">
        <v>548</v>
      </c>
      <c r="B16" s="5"/>
      <c r="C16" s="6" t="s">
        <v>193</v>
      </c>
      <c r="D16" s="3" t="s">
        <v>31</v>
      </c>
    </row>
    <row r="17" spans="1:4" ht="15" customHeight="1" x14ac:dyDescent="0.35">
      <c r="A17" s="11" t="s">
        <v>549</v>
      </c>
      <c r="B17" s="5"/>
      <c r="C17" s="6" t="s">
        <v>554</v>
      </c>
      <c r="D17" s="3" t="s">
        <v>560</v>
      </c>
    </row>
    <row r="18" spans="1:4" ht="15" customHeight="1" x14ac:dyDescent="0.35">
      <c r="A18" s="11" t="s">
        <v>550</v>
      </c>
      <c r="B18" s="5"/>
      <c r="C18" s="6" t="s">
        <v>542</v>
      </c>
      <c r="D18" s="3" t="s">
        <v>46</v>
      </c>
    </row>
    <row r="19" spans="1:4" ht="15" customHeight="1" x14ac:dyDescent="0.35">
      <c r="A19" s="11" t="s">
        <v>551</v>
      </c>
      <c r="B19" s="5"/>
      <c r="C19" s="6" t="s">
        <v>213</v>
      </c>
      <c r="D19" s="3" t="s">
        <v>216</v>
      </c>
    </row>
    <row r="20" spans="1:4" ht="15" customHeight="1" x14ac:dyDescent="0.35">
      <c r="A20" s="11" t="s">
        <v>552</v>
      </c>
      <c r="B20" s="5"/>
      <c r="C20" s="6" t="s">
        <v>217</v>
      </c>
      <c r="D20" s="3" t="s">
        <v>219</v>
      </c>
    </row>
    <row r="21" spans="1:4" s="28" customFormat="1" ht="75" customHeight="1" x14ac:dyDescent="0.35">
      <c r="A21" s="16" t="s">
        <v>567</v>
      </c>
      <c r="B21" s="17"/>
      <c r="C21" s="18" t="s">
        <v>553</v>
      </c>
      <c r="D21" s="14" t="s">
        <v>47</v>
      </c>
    </row>
    <row r="22" spans="1:4" s="28" customFormat="1" ht="45" customHeight="1" x14ac:dyDescent="0.35">
      <c r="A22" s="16" t="s">
        <v>568</v>
      </c>
      <c r="B22" s="17"/>
      <c r="C22" s="18" t="s">
        <v>543</v>
      </c>
      <c r="D22" s="14" t="s">
        <v>48</v>
      </c>
    </row>
    <row r="24" spans="1:4" ht="15" customHeight="1" x14ac:dyDescent="0.35">
      <c r="A24" s="11" t="s">
        <v>569</v>
      </c>
      <c r="B24" s="5"/>
      <c r="C24" s="6" t="s">
        <v>220</v>
      </c>
      <c r="D24" s="30">
        <v>37622</v>
      </c>
    </row>
    <row r="25" spans="1:4" ht="15" customHeight="1" x14ac:dyDescent="0.35">
      <c r="A25" s="11" t="s">
        <v>570</v>
      </c>
      <c r="B25" s="5"/>
      <c r="C25" s="6" t="s">
        <v>221</v>
      </c>
      <c r="D25" s="30">
        <v>43464</v>
      </c>
    </row>
    <row r="26" spans="1:4" ht="15" customHeight="1" x14ac:dyDescent="0.35">
      <c r="A26" s="11" t="s">
        <v>571</v>
      </c>
      <c r="B26" s="5"/>
      <c r="C26" s="6" t="s">
        <v>347</v>
      </c>
      <c r="D26" s="4" t="s">
        <v>10</v>
      </c>
    </row>
    <row r="27" spans="1:4" ht="15" customHeight="1" x14ac:dyDescent="0.35">
      <c r="A27" s="11" t="s">
        <v>572</v>
      </c>
      <c r="B27" s="5"/>
      <c r="C27" s="6" t="s">
        <v>345</v>
      </c>
      <c r="D27" s="4" t="s">
        <v>11</v>
      </c>
    </row>
    <row r="28" spans="1:4" ht="15" customHeight="1" x14ac:dyDescent="0.35">
      <c r="A28" s="11" t="s">
        <v>573</v>
      </c>
      <c r="B28" s="5"/>
      <c r="C28" s="6" t="s">
        <v>193</v>
      </c>
      <c r="D28" s="4" t="s">
        <v>11</v>
      </c>
    </row>
    <row r="29" spans="1:4" ht="15" customHeight="1" x14ac:dyDescent="0.35">
      <c r="A29" s="11" t="s">
        <v>574</v>
      </c>
      <c r="B29" s="5"/>
      <c r="C29" s="6" t="s">
        <v>554</v>
      </c>
      <c r="D29" s="4" t="s">
        <v>559</v>
      </c>
    </row>
    <row r="30" spans="1:4" ht="15" customHeight="1" x14ac:dyDescent="0.35">
      <c r="A30" s="11" t="s">
        <v>575</v>
      </c>
      <c r="B30" s="5"/>
      <c r="C30" s="6" t="s">
        <v>542</v>
      </c>
      <c r="D30" s="4" t="s">
        <v>49</v>
      </c>
    </row>
    <row r="31" spans="1:4" ht="15" customHeight="1" x14ac:dyDescent="0.35">
      <c r="A31" s="11" t="s">
        <v>576</v>
      </c>
      <c r="B31" s="5"/>
      <c r="C31" s="6" t="s">
        <v>213</v>
      </c>
      <c r="D31" s="4" t="s">
        <v>215</v>
      </c>
    </row>
    <row r="32" spans="1:4" ht="15" customHeight="1" x14ac:dyDescent="0.35">
      <c r="A32" s="11" t="s">
        <v>577</v>
      </c>
      <c r="B32" s="5"/>
      <c r="C32" s="6" t="s">
        <v>217</v>
      </c>
      <c r="D32" s="4" t="s">
        <v>219</v>
      </c>
    </row>
    <row r="33" spans="1:4" s="28" customFormat="1" ht="75" customHeight="1" x14ac:dyDescent="0.35">
      <c r="A33" s="16" t="s">
        <v>578</v>
      </c>
      <c r="B33" s="17"/>
      <c r="C33" s="18" t="s">
        <v>553</v>
      </c>
      <c r="D33" s="15" t="s">
        <v>12</v>
      </c>
    </row>
    <row r="34" spans="1:4" s="28" customFormat="1" ht="45" customHeight="1" x14ac:dyDescent="0.35">
      <c r="A34" s="16" t="s">
        <v>579</v>
      </c>
      <c r="B34" s="17"/>
      <c r="C34" s="18" t="s">
        <v>543</v>
      </c>
      <c r="D34" s="15" t="s">
        <v>736</v>
      </c>
    </row>
    <row r="36" spans="1:4" ht="15" customHeight="1" x14ac:dyDescent="0.35">
      <c r="A36" s="11" t="s">
        <v>580</v>
      </c>
      <c r="B36" s="5"/>
      <c r="C36" s="6" t="s">
        <v>220</v>
      </c>
      <c r="D36" s="32" t="s">
        <v>13</v>
      </c>
    </row>
    <row r="37" spans="1:4" ht="15" customHeight="1" x14ac:dyDescent="0.35">
      <c r="A37" s="11" t="s">
        <v>581</v>
      </c>
      <c r="B37" s="5"/>
      <c r="C37" s="6" t="s">
        <v>221</v>
      </c>
      <c r="D37" s="32" t="s">
        <v>14</v>
      </c>
    </row>
    <row r="38" spans="1:4" ht="15" customHeight="1" x14ac:dyDescent="0.35">
      <c r="A38" s="11" t="s">
        <v>582</v>
      </c>
      <c r="B38" s="5"/>
      <c r="C38" s="6" t="s">
        <v>348</v>
      </c>
      <c r="D38" s="4" t="s">
        <v>15</v>
      </c>
    </row>
    <row r="39" spans="1:4" ht="15" customHeight="1" x14ac:dyDescent="0.35">
      <c r="A39" s="11" t="s">
        <v>583</v>
      </c>
      <c r="B39" s="5"/>
      <c r="C39" s="6" t="s">
        <v>345</v>
      </c>
      <c r="D39" s="4" t="s">
        <v>45</v>
      </c>
    </row>
    <row r="40" spans="1:4" ht="15" customHeight="1" x14ac:dyDescent="0.35">
      <c r="A40" s="11" t="s">
        <v>584</v>
      </c>
      <c r="B40" s="5"/>
      <c r="C40" s="6" t="s">
        <v>193</v>
      </c>
      <c r="D40" s="4" t="s">
        <v>31</v>
      </c>
    </row>
    <row r="41" spans="1:4" ht="15" customHeight="1" x14ac:dyDescent="0.35">
      <c r="A41" s="11" t="s">
        <v>585</v>
      </c>
      <c r="B41" s="5"/>
      <c r="C41" s="6" t="s">
        <v>554</v>
      </c>
      <c r="D41" s="4" t="s">
        <v>560</v>
      </c>
    </row>
    <row r="42" spans="1:4" ht="15" customHeight="1" x14ac:dyDescent="0.35">
      <c r="A42" s="11" t="s">
        <v>586</v>
      </c>
      <c r="B42" s="5"/>
      <c r="C42" s="6" t="s">
        <v>542</v>
      </c>
      <c r="D42" s="4" t="s">
        <v>46</v>
      </c>
    </row>
    <row r="43" spans="1:4" ht="15" customHeight="1" x14ac:dyDescent="0.35">
      <c r="A43" s="11" t="s">
        <v>587</v>
      </c>
      <c r="B43" s="5"/>
      <c r="C43" s="6" t="s">
        <v>213</v>
      </c>
      <c r="D43" s="4" t="s">
        <v>216</v>
      </c>
    </row>
    <row r="44" spans="1:4" ht="15" customHeight="1" x14ac:dyDescent="0.35">
      <c r="A44" s="11" t="s">
        <v>588</v>
      </c>
      <c r="B44" s="5"/>
      <c r="C44" s="6" t="s">
        <v>217</v>
      </c>
      <c r="D44" s="4" t="s">
        <v>219</v>
      </c>
    </row>
    <row r="45" spans="1:4" s="28" customFormat="1" ht="75" customHeight="1" x14ac:dyDescent="0.35">
      <c r="A45" s="16" t="s">
        <v>589</v>
      </c>
      <c r="B45" s="17"/>
      <c r="C45" s="18" t="s">
        <v>553</v>
      </c>
      <c r="D45" s="15" t="s">
        <v>16</v>
      </c>
    </row>
    <row r="46" spans="1:4" s="28" customFormat="1" ht="45" customHeight="1" x14ac:dyDescent="0.35">
      <c r="A46" s="16" t="s">
        <v>590</v>
      </c>
      <c r="B46" s="17"/>
      <c r="C46" s="18" t="s">
        <v>543</v>
      </c>
      <c r="D46" s="15" t="s">
        <v>17</v>
      </c>
    </row>
    <row r="48" spans="1:4" ht="15" customHeight="1" x14ac:dyDescent="0.35">
      <c r="A48" s="11" t="s">
        <v>591</v>
      </c>
      <c r="B48" s="5"/>
      <c r="C48" s="6" t="s">
        <v>220</v>
      </c>
      <c r="D48" s="32" t="s">
        <v>18</v>
      </c>
    </row>
    <row r="49" spans="1:4" ht="15" customHeight="1" x14ac:dyDescent="0.35">
      <c r="A49" s="11" t="s">
        <v>592</v>
      </c>
      <c r="B49" s="5"/>
      <c r="C49" s="6" t="s">
        <v>221</v>
      </c>
      <c r="D49" s="32" t="s">
        <v>19</v>
      </c>
    </row>
    <row r="50" spans="1:4" ht="15" customHeight="1" x14ac:dyDescent="0.35">
      <c r="A50" s="11" t="s">
        <v>593</v>
      </c>
      <c r="B50" s="5"/>
      <c r="C50" s="6" t="s">
        <v>349</v>
      </c>
      <c r="D50" s="4" t="s">
        <v>20</v>
      </c>
    </row>
    <row r="51" spans="1:4" ht="15" customHeight="1" x14ac:dyDescent="0.35">
      <c r="A51" s="11" t="s">
        <v>594</v>
      </c>
      <c r="B51" s="5"/>
      <c r="C51" s="6" t="s">
        <v>345</v>
      </c>
      <c r="D51" s="4" t="s">
        <v>45</v>
      </c>
    </row>
    <row r="52" spans="1:4" ht="15" customHeight="1" x14ac:dyDescent="0.35">
      <c r="A52" s="11" t="s">
        <v>595</v>
      </c>
      <c r="B52" s="5"/>
      <c r="C52" s="6" t="s">
        <v>193</v>
      </c>
      <c r="D52" s="4" t="s">
        <v>21</v>
      </c>
    </row>
    <row r="53" spans="1:4" ht="15" customHeight="1" x14ac:dyDescent="0.35">
      <c r="A53" s="11" t="s">
        <v>596</v>
      </c>
      <c r="B53" s="5"/>
      <c r="C53" s="6" t="s">
        <v>554</v>
      </c>
      <c r="D53" s="4" t="s">
        <v>562</v>
      </c>
    </row>
    <row r="54" spans="1:4" ht="15" customHeight="1" x14ac:dyDescent="0.35">
      <c r="A54" s="11" t="s">
        <v>597</v>
      </c>
      <c r="B54" s="5"/>
      <c r="C54" s="6" t="s">
        <v>542</v>
      </c>
      <c r="D54" s="4" t="s">
        <v>22</v>
      </c>
    </row>
    <row r="55" spans="1:4" ht="15" customHeight="1" x14ac:dyDescent="0.35">
      <c r="A55" s="11" t="s">
        <v>598</v>
      </c>
      <c r="B55" s="5"/>
      <c r="C55" s="6" t="s">
        <v>213</v>
      </c>
      <c r="D55" s="4" t="s">
        <v>215</v>
      </c>
    </row>
    <row r="56" spans="1:4" ht="15" customHeight="1" x14ac:dyDescent="0.35">
      <c r="A56" s="11" t="s">
        <v>599</v>
      </c>
      <c r="B56" s="5"/>
      <c r="C56" s="6" t="s">
        <v>217</v>
      </c>
      <c r="D56" s="4" t="s">
        <v>219</v>
      </c>
    </row>
    <row r="57" spans="1:4" s="28" customFormat="1" ht="75" customHeight="1" x14ac:dyDescent="0.35">
      <c r="A57" s="16" t="s">
        <v>377</v>
      </c>
      <c r="B57" s="17"/>
      <c r="C57" s="18" t="s">
        <v>553</v>
      </c>
      <c r="D57" s="15" t="s">
        <v>23</v>
      </c>
    </row>
    <row r="58" spans="1:4" s="28" customFormat="1" ht="45" customHeight="1" x14ac:dyDescent="0.35">
      <c r="A58" s="16" t="s">
        <v>378</v>
      </c>
      <c r="B58" s="17"/>
      <c r="C58" s="18" t="s">
        <v>543</v>
      </c>
      <c r="D58" s="15" t="s">
        <v>24</v>
      </c>
    </row>
    <row r="60" spans="1:4" ht="15" customHeight="1" x14ac:dyDescent="0.35">
      <c r="A60" s="11" t="s">
        <v>379</v>
      </c>
      <c r="B60" s="5"/>
      <c r="C60" s="6" t="s">
        <v>220</v>
      </c>
      <c r="D60" s="32" t="s">
        <v>730</v>
      </c>
    </row>
    <row r="61" spans="1:4" ht="15" customHeight="1" x14ac:dyDescent="0.35">
      <c r="A61" s="11" t="s">
        <v>380</v>
      </c>
      <c r="B61" s="5"/>
      <c r="C61" s="6" t="s">
        <v>221</v>
      </c>
      <c r="D61" s="32" t="s">
        <v>731</v>
      </c>
    </row>
    <row r="62" spans="1:4" ht="15" customHeight="1" x14ac:dyDescent="0.35">
      <c r="A62" s="11" t="s">
        <v>381</v>
      </c>
      <c r="B62" s="5"/>
      <c r="C62" s="6" t="s">
        <v>350</v>
      </c>
      <c r="D62" s="4" t="s">
        <v>735</v>
      </c>
    </row>
    <row r="63" spans="1:4" ht="15" customHeight="1" x14ac:dyDescent="0.35">
      <c r="A63" s="11" t="s">
        <v>382</v>
      </c>
      <c r="B63" s="5"/>
      <c r="C63" s="6" t="s">
        <v>345</v>
      </c>
      <c r="D63" s="4" t="s">
        <v>732</v>
      </c>
    </row>
    <row r="64" spans="1:4" ht="15" customHeight="1" x14ac:dyDescent="0.35">
      <c r="A64" s="11" t="s">
        <v>383</v>
      </c>
      <c r="B64" s="5"/>
      <c r="C64" s="6" t="s">
        <v>193</v>
      </c>
      <c r="D64" s="4" t="s">
        <v>733</v>
      </c>
    </row>
    <row r="65" spans="1:4" ht="15" customHeight="1" x14ac:dyDescent="0.35">
      <c r="A65" s="11" t="s">
        <v>384</v>
      </c>
      <c r="B65" s="5"/>
      <c r="C65" s="6" t="s">
        <v>554</v>
      </c>
      <c r="D65" s="4" t="s">
        <v>561</v>
      </c>
    </row>
    <row r="66" spans="1:4" ht="15" customHeight="1" x14ac:dyDescent="0.35">
      <c r="A66" s="11" t="s">
        <v>385</v>
      </c>
      <c r="B66" s="5"/>
      <c r="C66" s="6" t="s">
        <v>542</v>
      </c>
      <c r="D66" s="4"/>
    </row>
    <row r="67" spans="1:4" ht="15" customHeight="1" x14ac:dyDescent="0.35">
      <c r="A67" s="11" t="s">
        <v>386</v>
      </c>
      <c r="B67" s="5"/>
      <c r="C67" s="6" t="s">
        <v>213</v>
      </c>
      <c r="D67" s="4" t="s">
        <v>215</v>
      </c>
    </row>
    <row r="68" spans="1:4" ht="15" customHeight="1" x14ac:dyDescent="0.35">
      <c r="A68" s="11" t="s">
        <v>387</v>
      </c>
      <c r="B68" s="5"/>
      <c r="C68" s="6" t="s">
        <v>217</v>
      </c>
      <c r="D68" s="4" t="s">
        <v>219</v>
      </c>
    </row>
    <row r="69" spans="1:4" s="28" customFormat="1" ht="75" customHeight="1" x14ac:dyDescent="0.35">
      <c r="A69" s="16" t="s">
        <v>388</v>
      </c>
      <c r="B69" s="17"/>
      <c r="C69" s="18" t="s">
        <v>553</v>
      </c>
      <c r="D69" s="15" t="s">
        <v>734</v>
      </c>
    </row>
    <row r="70" spans="1:4" s="28" customFormat="1" ht="45" customHeight="1" x14ac:dyDescent="0.35">
      <c r="A70" s="16" t="s">
        <v>389</v>
      </c>
      <c r="B70" s="17"/>
      <c r="C70" s="18" t="s">
        <v>543</v>
      </c>
      <c r="D70" s="15" t="s">
        <v>737</v>
      </c>
    </row>
    <row r="72" spans="1:4" ht="15" customHeight="1" x14ac:dyDescent="0.35">
      <c r="A72" s="11" t="s">
        <v>390</v>
      </c>
      <c r="B72" s="5"/>
      <c r="C72" s="6" t="s">
        <v>220</v>
      </c>
      <c r="D72" s="32" t="s">
        <v>76</v>
      </c>
    </row>
    <row r="73" spans="1:4" ht="15" customHeight="1" x14ac:dyDescent="0.35">
      <c r="A73" s="11" t="s">
        <v>391</v>
      </c>
      <c r="B73" s="5"/>
      <c r="C73" s="6" t="s">
        <v>221</v>
      </c>
      <c r="D73" s="32" t="s">
        <v>76</v>
      </c>
    </row>
    <row r="74" spans="1:4" ht="15" customHeight="1" x14ac:dyDescent="0.35">
      <c r="A74" s="11" t="s">
        <v>392</v>
      </c>
      <c r="B74" s="5"/>
      <c r="C74" s="6" t="s">
        <v>351</v>
      </c>
      <c r="D74" s="4"/>
    </row>
    <row r="75" spans="1:4" ht="15" customHeight="1" x14ac:dyDescent="0.35">
      <c r="A75" s="11" t="s">
        <v>393</v>
      </c>
      <c r="B75" s="5"/>
      <c r="C75" s="6" t="s">
        <v>345</v>
      </c>
      <c r="D75" s="4"/>
    </row>
    <row r="76" spans="1:4" ht="15" customHeight="1" x14ac:dyDescent="0.35">
      <c r="A76" s="11" t="s">
        <v>394</v>
      </c>
      <c r="B76" s="5"/>
      <c r="C76" s="6" t="s">
        <v>193</v>
      </c>
      <c r="D76" s="4"/>
    </row>
    <row r="77" spans="1:4" ht="15" customHeight="1" x14ac:dyDescent="0.35">
      <c r="A77" s="11" t="s">
        <v>395</v>
      </c>
      <c r="B77" s="5"/>
      <c r="C77" s="6" t="s">
        <v>554</v>
      </c>
      <c r="D77" s="4"/>
    </row>
    <row r="78" spans="1:4" ht="15" customHeight="1" x14ac:dyDescent="0.35">
      <c r="A78" s="11" t="s">
        <v>396</v>
      </c>
      <c r="B78" s="5"/>
      <c r="C78" s="6" t="s">
        <v>542</v>
      </c>
      <c r="D78" s="4"/>
    </row>
    <row r="79" spans="1:4" ht="15" customHeight="1" x14ac:dyDescent="0.35">
      <c r="A79" s="11" t="s">
        <v>397</v>
      </c>
      <c r="B79" s="5"/>
      <c r="C79" s="6" t="s">
        <v>213</v>
      </c>
      <c r="D79" s="4"/>
    </row>
    <row r="80" spans="1:4" ht="15" customHeight="1" x14ac:dyDescent="0.35">
      <c r="A80" s="11" t="s">
        <v>398</v>
      </c>
      <c r="B80" s="5"/>
      <c r="C80" s="6" t="s">
        <v>217</v>
      </c>
      <c r="D80" s="4"/>
    </row>
    <row r="81" spans="1:4" s="28" customFormat="1" ht="75" customHeight="1" x14ac:dyDescent="0.35">
      <c r="A81" s="16" t="s">
        <v>399</v>
      </c>
      <c r="B81" s="17"/>
      <c r="C81" s="18" t="s">
        <v>553</v>
      </c>
      <c r="D81" s="15"/>
    </row>
    <row r="82" spans="1:4" s="28" customFormat="1" ht="45" customHeight="1" x14ac:dyDescent="0.35">
      <c r="A82" s="16" t="s">
        <v>400</v>
      </c>
      <c r="B82" s="17"/>
      <c r="C82" s="18" t="s">
        <v>543</v>
      </c>
      <c r="D82" s="15"/>
    </row>
    <row r="84" spans="1:4" ht="15" customHeight="1" x14ac:dyDescent="0.35">
      <c r="A84" s="11" t="s">
        <v>401</v>
      </c>
      <c r="B84" s="5"/>
      <c r="C84" s="6" t="s">
        <v>220</v>
      </c>
      <c r="D84" s="32" t="s">
        <v>76</v>
      </c>
    </row>
    <row r="85" spans="1:4" ht="15" customHeight="1" x14ac:dyDescent="0.35">
      <c r="A85" s="11" t="s">
        <v>402</v>
      </c>
      <c r="B85" s="5"/>
      <c r="C85" s="6" t="s">
        <v>221</v>
      </c>
      <c r="D85" s="32" t="s">
        <v>76</v>
      </c>
    </row>
    <row r="86" spans="1:4" ht="15" customHeight="1" x14ac:dyDescent="0.35">
      <c r="A86" s="11" t="s">
        <v>403</v>
      </c>
      <c r="B86" s="5"/>
      <c r="C86" s="6" t="s">
        <v>352</v>
      </c>
      <c r="D86" s="4"/>
    </row>
    <row r="87" spans="1:4" ht="15" customHeight="1" x14ac:dyDescent="0.35">
      <c r="A87" s="11" t="s">
        <v>404</v>
      </c>
      <c r="B87" s="5"/>
      <c r="C87" s="6" t="s">
        <v>345</v>
      </c>
      <c r="D87" s="4"/>
    </row>
    <row r="88" spans="1:4" ht="15" customHeight="1" x14ac:dyDescent="0.35">
      <c r="A88" s="11" t="s">
        <v>405</v>
      </c>
      <c r="B88" s="5"/>
      <c r="C88" s="6" t="s">
        <v>193</v>
      </c>
      <c r="D88" s="4"/>
    </row>
    <row r="89" spans="1:4" ht="15" customHeight="1" x14ac:dyDescent="0.35">
      <c r="A89" s="11" t="s">
        <v>406</v>
      </c>
      <c r="B89" s="5"/>
      <c r="C89" s="6" t="s">
        <v>554</v>
      </c>
      <c r="D89" s="4"/>
    </row>
    <row r="90" spans="1:4" ht="15" customHeight="1" x14ac:dyDescent="0.35">
      <c r="A90" s="11" t="s">
        <v>407</v>
      </c>
      <c r="B90" s="5"/>
      <c r="C90" s="6" t="s">
        <v>542</v>
      </c>
      <c r="D90" s="4"/>
    </row>
    <row r="91" spans="1:4" ht="15" customHeight="1" x14ac:dyDescent="0.35">
      <c r="A91" s="11" t="s">
        <v>408</v>
      </c>
      <c r="B91" s="5"/>
      <c r="C91" s="6" t="s">
        <v>213</v>
      </c>
      <c r="D91" s="4"/>
    </row>
    <row r="92" spans="1:4" ht="15" customHeight="1" x14ac:dyDescent="0.35">
      <c r="A92" s="11" t="s">
        <v>409</v>
      </c>
      <c r="B92" s="5"/>
      <c r="C92" s="6" t="s">
        <v>217</v>
      </c>
      <c r="D92" s="4"/>
    </row>
    <row r="93" spans="1:4" s="28" customFormat="1" ht="75" customHeight="1" x14ac:dyDescent="0.35">
      <c r="A93" s="16" t="s">
        <v>410</v>
      </c>
      <c r="B93" s="17"/>
      <c r="C93" s="18" t="s">
        <v>553</v>
      </c>
      <c r="D93" s="15"/>
    </row>
    <row r="94" spans="1:4" s="28" customFormat="1" ht="45" customHeight="1" x14ac:dyDescent="0.35">
      <c r="A94" s="16" t="s">
        <v>411</v>
      </c>
      <c r="B94" s="17"/>
      <c r="C94" s="18" t="s">
        <v>543</v>
      </c>
      <c r="D94" s="15"/>
    </row>
    <row r="96" spans="1:4" ht="15" customHeight="1" x14ac:dyDescent="0.35">
      <c r="A96" s="11" t="s">
        <v>412</v>
      </c>
      <c r="B96" s="5"/>
      <c r="C96" s="6" t="s">
        <v>220</v>
      </c>
      <c r="D96" s="32" t="s">
        <v>76</v>
      </c>
    </row>
    <row r="97" spans="1:4" ht="15" customHeight="1" x14ac:dyDescent="0.35">
      <c r="A97" s="11" t="s">
        <v>413</v>
      </c>
      <c r="B97" s="5"/>
      <c r="C97" s="6" t="s">
        <v>221</v>
      </c>
      <c r="D97" s="32" t="s">
        <v>76</v>
      </c>
    </row>
    <row r="98" spans="1:4" ht="15" customHeight="1" x14ac:dyDescent="0.35">
      <c r="A98" s="11" t="s">
        <v>414</v>
      </c>
      <c r="B98" s="5"/>
      <c r="C98" s="6" t="s">
        <v>353</v>
      </c>
      <c r="D98" s="4"/>
    </row>
    <row r="99" spans="1:4" ht="15" customHeight="1" x14ac:dyDescent="0.35">
      <c r="A99" s="11" t="s">
        <v>415</v>
      </c>
      <c r="B99" s="5"/>
      <c r="C99" s="6" t="s">
        <v>345</v>
      </c>
      <c r="D99" s="4"/>
    </row>
    <row r="100" spans="1:4" ht="15" customHeight="1" x14ac:dyDescent="0.35">
      <c r="A100" s="11" t="s">
        <v>416</v>
      </c>
      <c r="B100" s="5"/>
      <c r="C100" s="6" t="s">
        <v>193</v>
      </c>
      <c r="D100" s="4"/>
    </row>
    <row r="101" spans="1:4" ht="15" customHeight="1" x14ac:dyDescent="0.35">
      <c r="A101" s="11" t="s">
        <v>417</v>
      </c>
      <c r="B101" s="5"/>
      <c r="C101" s="6" t="s">
        <v>554</v>
      </c>
      <c r="D101" s="4"/>
    </row>
    <row r="102" spans="1:4" ht="15" customHeight="1" x14ac:dyDescent="0.35">
      <c r="A102" s="11" t="s">
        <v>418</v>
      </c>
      <c r="B102" s="5"/>
      <c r="C102" s="6" t="s">
        <v>542</v>
      </c>
      <c r="D102" s="4"/>
    </row>
    <row r="103" spans="1:4" ht="15" customHeight="1" x14ac:dyDescent="0.35">
      <c r="A103" s="11" t="s">
        <v>419</v>
      </c>
      <c r="B103" s="5"/>
      <c r="C103" s="6" t="s">
        <v>213</v>
      </c>
      <c r="D103" s="4"/>
    </row>
    <row r="104" spans="1:4" ht="15" customHeight="1" x14ac:dyDescent="0.35">
      <c r="A104" s="11" t="s">
        <v>420</v>
      </c>
      <c r="B104" s="5"/>
      <c r="C104" s="6" t="s">
        <v>217</v>
      </c>
      <c r="D104" s="4"/>
    </row>
    <row r="105" spans="1:4" s="28" customFormat="1" ht="75" customHeight="1" x14ac:dyDescent="0.35">
      <c r="A105" s="16" t="s">
        <v>421</v>
      </c>
      <c r="B105" s="17"/>
      <c r="C105" s="18" t="s">
        <v>553</v>
      </c>
      <c r="D105" s="15"/>
    </row>
    <row r="106" spans="1:4" s="28" customFormat="1" ht="45" customHeight="1" x14ac:dyDescent="0.35">
      <c r="A106" s="16" t="s">
        <v>422</v>
      </c>
      <c r="B106" s="17"/>
      <c r="C106" s="18" t="s">
        <v>543</v>
      </c>
      <c r="D106" s="15"/>
    </row>
    <row r="108" spans="1:4" ht="15" customHeight="1" x14ac:dyDescent="0.35">
      <c r="A108" s="11" t="s">
        <v>423</v>
      </c>
      <c r="B108" s="5"/>
      <c r="C108" s="6" t="s">
        <v>220</v>
      </c>
      <c r="D108" s="32" t="s">
        <v>76</v>
      </c>
    </row>
    <row r="109" spans="1:4" ht="15" customHeight="1" x14ac:dyDescent="0.35">
      <c r="A109" s="11" t="s">
        <v>424</v>
      </c>
      <c r="B109" s="5"/>
      <c r="C109" s="6" t="s">
        <v>221</v>
      </c>
      <c r="D109" s="32" t="s">
        <v>76</v>
      </c>
    </row>
    <row r="110" spans="1:4" ht="15" customHeight="1" x14ac:dyDescent="0.35">
      <c r="A110" s="11" t="s">
        <v>460</v>
      </c>
      <c r="B110" s="5"/>
      <c r="C110" s="6" t="s">
        <v>354</v>
      </c>
      <c r="D110" s="4"/>
    </row>
    <row r="111" spans="1:4" ht="15" customHeight="1" x14ac:dyDescent="0.35">
      <c r="A111" s="11" t="s">
        <v>461</v>
      </c>
      <c r="B111" s="5"/>
      <c r="C111" s="6" t="s">
        <v>345</v>
      </c>
      <c r="D111" s="4"/>
    </row>
    <row r="112" spans="1:4" ht="15" customHeight="1" x14ac:dyDescent="0.35">
      <c r="A112" s="11" t="s">
        <v>462</v>
      </c>
      <c r="B112" s="5"/>
      <c r="C112" s="6" t="s">
        <v>193</v>
      </c>
      <c r="D112" s="4"/>
    </row>
    <row r="113" spans="1:4" ht="15" customHeight="1" x14ac:dyDescent="0.35">
      <c r="A113" s="11" t="s">
        <v>463</v>
      </c>
      <c r="B113" s="5"/>
      <c r="C113" s="6" t="s">
        <v>554</v>
      </c>
      <c r="D113" s="4"/>
    </row>
    <row r="114" spans="1:4" ht="15" customHeight="1" x14ac:dyDescent="0.35">
      <c r="A114" s="11" t="s">
        <v>464</v>
      </c>
      <c r="B114" s="5"/>
      <c r="C114" s="6" t="s">
        <v>542</v>
      </c>
      <c r="D114" s="4"/>
    </row>
    <row r="115" spans="1:4" ht="15" customHeight="1" x14ac:dyDescent="0.35">
      <c r="A115" s="11" t="s">
        <v>465</v>
      </c>
      <c r="B115" s="5"/>
      <c r="C115" s="6" t="s">
        <v>213</v>
      </c>
      <c r="D115" s="4"/>
    </row>
    <row r="116" spans="1:4" ht="15" customHeight="1" x14ac:dyDescent="0.35">
      <c r="A116" s="11" t="s">
        <v>466</v>
      </c>
      <c r="B116" s="5"/>
      <c r="C116" s="6" t="s">
        <v>217</v>
      </c>
      <c r="D116" s="4"/>
    </row>
    <row r="117" spans="1:4" s="28" customFormat="1" ht="75" customHeight="1" x14ac:dyDescent="0.35">
      <c r="A117" s="16" t="s">
        <v>467</v>
      </c>
      <c r="B117" s="17"/>
      <c r="C117" s="18" t="s">
        <v>553</v>
      </c>
      <c r="D117" s="15"/>
    </row>
    <row r="118" spans="1:4" s="28" customFormat="1" ht="45" customHeight="1" x14ac:dyDescent="0.35">
      <c r="A118" s="16" t="s">
        <v>468</v>
      </c>
      <c r="B118" s="17"/>
      <c r="C118" s="18" t="s">
        <v>543</v>
      </c>
      <c r="D118" s="15"/>
    </row>
    <row r="120" spans="1:4" ht="15" customHeight="1" x14ac:dyDescent="0.35">
      <c r="A120" s="11" t="s">
        <v>469</v>
      </c>
      <c r="B120" s="5"/>
      <c r="C120" s="6" t="s">
        <v>220</v>
      </c>
      <c r="D120" s="32" t="s">
        <v>76</v>
      </c>
    </row>
    <row r="121" spans="1:4" ht="15" customHeight="1" x14ac:dyDescent="0.35">
      <c r="A121" s="11" t="s">
        <v>470</v>
      </c>
      <c r="B121" s="5"/>
      <c r="C121" s="6" t="s">
        <v>221</v>
      </c>
      <c r="D121" s="32" t="s">
        <v>76</v>
      </c>
    </row>
    <row r="122" spans="1:4" ht="15" customHeight="1" x14ac:dyDescent="0.35">
      <c r="A122" s="11" t="s">
        <v>471</v>
      </c>
      <c r="B122" s="5"/>
      <c r="C122" s="6" t="s">
        <v>355</v>
      </c>
      <c r="D122" s="4"/>
    </row>
    <row r="123" spans="1:4" ht="15" customHeight="1" x14ac:dyDescent="0.35">
      <c r="A123" s="11" t="s">
        <v>472</v>
      </c>
      <c r="B123" s="5"/>
      <c r="C123" s="6" t="s">
        <v>345</v>
      </c>
      <c r="D123" s="4"/>
    </row>
    <row r="124" spans="1:4" ht="15" customHeight="1" x14ac:dyDescent="0.35">
      <c r="A124" s="11" t="s">
        <v>473</v>
      </c>
      <c r="B124" s="5"/>
      <c r="C124" s="6" t="s">
        <v>193</v>
      </c>
      <c r="D124" s="4"/>
    </row>
    <row r="125" spans="1:4" ht="15" customHeight="1" x14ac:dyDescent="0.35">
      <c r="A125" s="11" t="s">
        <v>474</v>
      </c>
      <c r="B125" s="5"/>
      <c r="C125" s="6" t="s">
        <v>554</v>
      </c>
      <c r="D125" s="4"/>
    </row>
    <row r="126" spans="1:4" ht="15" customHeight="1" x14ac:dyDescent="0.35">
      <c r="A126" s="11" t="s">
        <v>475</v>
      </c>
      <c r="B126" s="5"/>
      <c r="C126" s="6" t="s">
        <v>542</v>
      </c>
      <c r="D126" s="4"/>
    </row>
    <row r="127" spans="1:4" ht="15" customHeight="1" x14ac:dyDescent="0.35">
      <c r="A127" s="11" t="s">
        <v>476</v>
      </c>
      <c r="B127" s="5"/>
      <c r="C127" s="6" t="s">
        <v>213</v>
      </c>
      <c r="D127" s="4"/>
    </row>
    <row r="128" spans="1:4" ht="15" customHeight="1" x14ac:dyDescent="0.35">
      <c r="A128" s="11" t="s">
        <v>477</v>
      </c>
      <c r="B128" s="5"/>
      <c r="C128" s="6" t="s">
        <v>217</v>
      </c>
      <c r="D128" s="4"/>
    </row>
    <row r="129" spans="1:4" s="28" customFormat="1" ht="75" customHeight="1" x14ac:dyDescent="0.35">
      <c r="A129" s="16" t="s">
        <v>478</v>
      </c>
      <c r="B129" s="17"/>
      <c r="C129" s="18" t="s">
        <v>553</v>
      </c>
      <c r="D129" s="15"/>
    </row>
    <row r="130" spans="1:4" s="28" customFormat="1" ht="45" customHeight="1" x14ac:dyDescent="0.35">
      <c r="A130" s="16" t="s">
        <v>479</v>
      </c>
      <c r="B130" s="17"/>
      <c r="C130" s="18" t="s">
        <v>543</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phoneticPr fontId="13" type="noConversion"/>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headerFooter>
    <oddFooter>&amp;C&amp;"Arial,Normale"&amp;8ESPERIENZE PROFESSIONALI / PAGINA &amp;P DI &amp;N</oddFooter>
  </headerFooter>
  <rowBreaks count="3" manualBreakCount="3">
    <brk id="35" min="2" max="3" man="1"/>
    <brk id="71" min="2" max="3" man="1"/>
    <brk id="107" min="2" max="3" man="1"/>
  </rowBreaks>
  <legacyDrawing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28" workbookViewId="0">
      <selection activeCell="J41" sqref="J41"/>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679</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566</v>
      </c>
      <c r="D6" s="37"/>
    </row>
    <row r="7" spans="1:4" ht="15" customHeight="1" x14ac:dyDescent="0.35">
      <c r="A7" s="11" t="s">
        <v>682</v>
      </c>
      <c r="B7" s="5"/>
      <c r="C7" s="6" t="s">
        <v>666</v>
      </c>
      <c r="D7" s="12" t="str">
        <f>candidatura</f>
        <v xml:space="preserve">COSIMO CARFAGNA; </v>
      </c>
    </row>
    <row r="8" spans="1:4" ht="15" customHeight="1" x14ac:dyDescent="0.35">
      <c r="A8" s="11"/>
      <c r="B8" s="5"/>
      <c r="C8" s="5"/>
      <c r="D8" s="5"/>
    </row>
    <row r="9" spans="1:4" ht="20" x14ac:dyDescent="0.35">
      <c r="A9" s="11"/>
      <c r="B9" s="5"/>
      <c r="C9" s="34" t="s">
        <v>79</v>
      </c>
      <c r="D9" s="34"/>
    </row>
    <row r="10" spans="1:4" ht="30" customHeight="1" x14ac:dyDescent="0.35">
      <c r="A10" s="11"/>
      <c r="B10" s="5"/>
      <c r="C10" s="38" t="s">
        <v>318</v>
      </c>
      <c r="D10" s="38"/>
    </row>
    <row r="11" spans="1:4" ht="15" customHeight="1" x14ac:dyDescent="0.35">
      <c r="A11" s="11"/>
      <c r="B11" s="5"/>
      <c r="C11" s="5"/>
      <c r="D11" s="5"/>
    </row>
    <row r="12" spans="1:4" ht="15" customHeight="1" x14ac:dyDescent="0.35">
      <c r="A12" s="11" t="s">
        <v>371</v>
      </c>
      <c r="B12" s="5"/>
      <c r="C12" s="6" t="s">
        <v>356</v>
      </c>
      <c r="D12" s="4" t="s">
        <v>25</v>
      </c>
    </row>
    <row r="13" spans="1:4" ht="15" customHeight="1" x14ac:dyDescent="0.35">
      <c r="A13" s="11" t="s">
        <v>372</v>
      </c>
      <c r="B13" s="5"/>
      <c r="C13" s="6" t="s">
        <v>357</v>
      </c>
      <c r="D13" s="4" t="s">
        <v>362</v>
      </c>
    </row>
    <row r="14" spans="1:4" ht="15" customHeight="1" x14ac:dyDescent="0.35">
      <c r="A14" s="11" t="s">
        <v>373</v>
      </c>
      <c r="B14" s="5"/>
      <c r="C14" s="6" t="s">
        <v>358</v>
      </c>
      <c r="D14" s="4" t="s">
        <v>94</v>
      </c>
    </row>
    <row r="15" spans="1:4" ht="60" customHeight="1" x14ac:dyDescent="0.35">
      <c r="A15" s="16" t="s">
        <v>374</v>
      </c>
      <c r="B15" s="17"/>
      <c r="C15" s="18" t="s">
        <v>90</v>
      </c>
      <c r="D15" s="15" t="s">
        <v>26</v>
      </c>
    </row>
    <row r="16" spans="1:4" ht="60" customHeight="1" x14ac:dyDescent="0.35">
      <c r="A16" s="16" t="s">
        <v>375</v>
      </c>
      <c r="B16" s="17"/>
      <c r="C16" s="18" t="s">
        <v>91</v>
      </c>
      <c r="D16" s="15" t="s">
        <v>27</v>
      </c>
    </row>
    <row r="17" spans="1:4" ht="15" customHeight="1" x14ac:dyDescent="0.35">
      <c r="A17" s="11" t="s">
        <v>376</v>
      </c>
      <c r="B17" s="5"/>
      <c r="C17" s="6" t="s">
        <v>481</v>
      </c>
      <c r="D17" s="4" t="s">
        <v>28</v>
      </c>
    </row>
    <row r="18" spans="1:4" ht="15" customHeight="1" x14ac:dyDescent="0.35">
      <c r="A18" s="11" t="s">
        <v>248</v>
      </c>
      <c r="B18" s="5"/>
      <c r="C18" s="6" t="s">
        <v>359</v>
      </c>
      <c r="D18" s="4" t="s">
        <v>366</v>
      </c>
    </row>
    <row r="19" spans="1:4" ht="15" customHeight="1" x14ac:dyDescent="0.35">
      <c r="A19" s="11" t="s">
        <v>249</v>
      </c>
      <c r="B19" s="5"/>
      <c r="C19" s="6" t="s">
        <v>360</v>
      </c>
      <c r="D19" s="4" t="s">
        <v>442</v>
      </c>
    </row>
    <row r="20" spans="1:4" ht="15" customHeight="1" x14ac:dyDescent="0.35">
      <c r="A20" s="11"/>
      <c r="B20" s="5"/>
      <c r="C20" s="5"/>
      <c r="D20" s="5"/>
    </row>
    <row r="21" spans="1:4" ht="15" customHeight="1" x14ac:dyDescent="0.35">
      <c r="A21" s="11" t="s">
        <v>250</v>
      </c>
      <c r="B21" s="5"/>
      <c r="C21" s="6" t="s">
        <v>356</v>
      </c>
      <c r="D21" s="4" t="s">
        <v>29</v>
      </c>
    </row>
    <row r="22" spans="1:4" ht="15" customHeight="1" x14ac:dyDescent="0.35">
      <c r="A22" s="11" t="s">
        <v>251</v>
      </c>
      <c r="B22" s="5"/>
      <c r="C22" s="6" t="s">
        <v>357</v>
      </c>
      <c r="D22" s="4" t="s">
        <v>361</v>
      </c>
    </row>
    <row r="23" spans="1:4" ht="15" customHeight="1" x14ac:dyDescent="0.35">
      <c r="A23" s="11" t="s">
        <v>252</v>
      </c>
      <c r="B23" s="5"/>
      <c r="C23" s="6" t="s">
        <v>358</v>
      </c>
      <c r="D23" s="4" t="s">
        <v>94</v>
      </c>
    </row>
    <row r="24" spans="1:4" ht="60" customHeight="1" x14ac:dyDescent="0.35">
      <c r="A24" s="16" t="s">
        <v>253</v>
      </c>
      <c r="B24" s="17"/>
      <c r="C24" s="18" t="s">
        <v>92</v>
      </c>
      <c r="D24" s="15" t="s">
        <v>2</v>
      </c>
    </row>
    <row r="25" spans="1:4" ht="60" customHeight="1" x14ac:dyDescent="0.35">
      <c r="A25" s="16" t="s">
        <v>254</v>
      </c>
      <c r="B25" s="17"/>
      <c r="C25" s="18" t="s">
        <v>91</v>
      </c>
      <c r="D25" s="15" t="s">
        <v>3</v>
      </c>
    </row>
    <row r="26" spans="1:4" ht="15" customHeight="1" x14ac:dyDescent="0.35">
      <c r="A26" s="11" t="s">
        <v>255</v>
      </c>
      <c r="B26" s="5"/>
      <c r="C26" s="6" t="s">
        <v>481</v>
      </c>
      <c r="D26" s="4" t="s">
        <v>4</v>
      </c>
    </row>
    <row r="27" spans="1:4" ht="15" customHeight="1" x14ac:dyDescent="0.35">
      <c r="A27" s="11" t="s">
        <v>256</v>
      </c>
      <c r="B27" s="5"/>
      <c r="C27" s="6" t="s">
        <v>359</v>
      </c>
      <c r="D27" s="4" t="s">
        <v>367</v>
      </c>
    </row>
    <row r="28" spans="1:4" ht="15" customHeight="1" x14ac:dyDescent="0.35">
      <c r="A28" s="11" t="s">
        <v>257</v>
      </c>
      <c r="B28" s="5"/>
      <c r="C28" s="6" t="s">
        <v>360</v>
      </c>
      <c r="D28" s="4" t="s">
        <v>442</v>
      </c>
    </row>
    <row r="29" spans="1:4" ht="15" customHeight="1" x14ac:dyDescent="0.35">
      <c r="A29" s="11"/>
      <c r="B29" s="5"/>
      <c r="C29" s="5"/>
      <c r="D29" s="5"/>
    </row>
    <row r="30" spans="1:4" ht="15" customHeight="1" x14ac:dyDescent="0.35">
      <c r="A30" s="11" t="s">
        <v>258</v>
      </c>
      <c r="B30" s="5"/>
      <c r="C30" s="6" t="s">
        <v>356</v>
      </c>
      <c r="D30" s="4" t="s">
        <v>5</v>
      </c>
    </row>
    <row r="31" spans="1:4" ht="15" customHeight="1" x14ac:dyDescent="0.35">
      <c r="A31" s="11" t="s">
        <v>259</v>
      </c>
      <c r="B31" s="5"/>
      <c r="C31" s="6" t="s">
        <v>357</v>
      </c>
      <c r="D31" s="4" t="s">
        <v>363</v>
      </c>
    </row>
    <row r="32" spans="1:4" ht="15" customHeight="1" x14ac:dyDescent="0.35">
      <c r="A32" s="11" t="s">
        <v>260</v>
      </c>
      <c r="B32" s="5"/>
      <c r="C32" s="6" t="s">
        <v>358</v>
      </c>
      <c r="D32" s="4" t="s">
        <v>364</v>
      </c>
    </row>
    <row r="33" spans="1:4" ht="60" customHeight="1" x14ac:dyDescent="0.35">
      <c r="A33" s="16" t="s">
        <v>261</v>
      </c>
      <c r="B33" s="17"/>
      <c r="C33" s="18" t="s">
        <v>93</v>
      </c>
      <c r="D33" s="15" t="s">
        <v>6</v>
      </c>
    </row>
    <row r="34" spans="1:4" ht="60" customHeight="1" x14ac:dyDescent="0.35">
      <c r="A34" s="16" t="s">
        <v>262</v>
      </c>
      <c r="B34" s="17"/>
      <c r="C34" s="18" t="s">
        <v>91</v>
      </c>
      <c r="D34" s="15" t="s">
        <v>7</v>
      </c>
    </row>
    <row r="35" spans="1:4" ht="15" customHeight="1" x14ac:dyDescent="0.35">
      <c r="A35" s="11" t="s">
        <v>263</v>
      </c>
      <c r="B35" s="5"/>
      <c r="C35" s="6" t="s">
        <v>481</v>
      </c>
      <c r="D35" s="4" t="s">
        <v>28</v>
      </c>
    </row>
    <row r="36" spans="1:4" ht="15" customHeight="1" x14ac:dyDescent="0.35">
      <c r="A36" s="11" t="s">
        <v>264</v>
      </c>
      <c r="B36" s="5"/>
      <c r="C36" s="6" t="s">
        <v>359</v>
      </c>
      <c r="D36" s="4" t="s">
        <v>366</v>
      </c>
    </row>
    <row r="37" spans="1:4" ht="15" customHeight="1" x14ac:dyDescent="0.35">
      <c r="A37" s="11" t="s">
        <v>265</v>
      </c>
      <c r="B37" s="5"/>
      <c r="C37" s="6" t="s">
        <v>360</v>
      </c>
      <c r="D37" s="4" t="s">
        <v>435</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phoneticPr fontId="13" type="noConversion"/>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headerFooter>
    <oddFooter>&amp;C&amp;"Arial,Normale"&amp;8ESPERIENZE VALUTAZIONE / PAGINA &amp;P DI &amp;N</oddFooter>
  </headerFooter>
  <legacyDrawing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workbookViewId="0">
      <selection activeCell="D64" sqref="D64"/>
    </sheetView>
  </sheetViews>
  <sheetFormatPr defaultColWidth="8.8164062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8.81640625" style="7"/>
  </cols>
  <sheetData>
    <row r="1" spans="1:4" ht="15" customHeight="1" x14ac:dyDescent="0.35">
      <c r="A1" s="11"/>
      <c r="B1" s="5"/>
      <c r="C1" s="6" t="s">
        <v>679</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7" t="s">
        <v>683</v>
      </c>
      <c r="D6" s="37"/>
    </row>
    <row r="7" spans="1:4" ht="15" customHeight="1" x14ac:dyDescent="0.35">
      <c r="A7" s="11" t="s">
        <v>684</v>
      </c>
      <c r="B7" s="5"/>
      <c r="C7" s="6" t="s">
        <v>666</v>
      </c>
      <c r="D7" s="12" t="str">
        <f>candidatura</f>
        <v xml:space="preserve">COSIMO CARFAGNA; </v>
      </c>
    </row>
    <row r="8" spans="1:4" ht="15" customHeight="1" x14ac:dyDescent="0.35">
      <c r="A8" s="11"/>
      <c r="B8" s="5"/>
      <c r="C8" s="5"/>
      <c r="D8" s="5"/>
    </row>
    <row r="9" spans="1:4" ht="20" x14ac:dyDescent="0.35">
      <c r="A9" s="11"/>
      <c r="B9" s="5"/>
      <c r="C9" s="34" t="s">
        <v>319</v>
      </c>
      <c r="D9" s="34"/>
    </row>
    <row r="10" spans="1:4" ht="15" customHeight="1" x14ac:dyDescent="0.35">
      <c r="A10" s="11"/>
      <c r="B10" s="5"/>
      <c r="C10" s="5"/>
      <c r="D10" s="5"/>
    </row>
    <row r="11" spans="1:4" ht="15" customHeight="1" x14ac:dyDescent="0.35">
      <c r="A11" s="11" t="s">
        <v>272</v>
      </c>
      <c r="B11" s="5"/>
      <c r="C11" s="6" t="s">
        <v>322</v>
      </c>
      <c r="D11" s="12" t="str">
        <f>spec_principale</f>
        <v>TECNOLOGIE_INDUSTRIALI_ABILITANTI</v>
      </c>
    </row>
    <row r="12" spans="1:4" ht="15" customHeight="1" x14ac:dyDescent="0.35">
      <c r="A12" s="11" t="s">
        <v>273</v>
      </c>
      <c r="B12" s="5"/>
      <c r="C12" s="6" t="s">
        <v>324</v>
      </c>
      <c r="D12" s="12" t="str">
        <f>ads1_principale</f>
        <v>TIA4 Materiali avanzati</v>
      </c>
    </row>
    <row r="13" spans="1:4" ht="15" customHeight="1" x14ac:dyDescent="0.35">
      <c r="A13" s="11" t="s">
        <v>274</v>
      </c>
      <c r="B13" s="5"/>
      <c r="C13" s="6" t="s">
        <v>325</v>
      </c>
      <c r="D13" s="12" t="str">
        <f>ads1_secondaria</f>
        <v>TIA6 Nanotecnologie</v>
      </c>
    </row>
    <row r="14" spans="1:4" ht="15" customHeight="1" x14ac:dyDescent="0.35">
      <c r="A14" s="11" t="s">
        <v>275</v>
      </c>
      <c r="B14" s="5"/>
      <c r="C14" s="6" t="s">
        <v>314</v>
      </c>
      <c r="D14" s="12" t="str">
        <f>ads1_terziaria</f>
        <v>TIA8 Tecnologie di produzione avanzata</v>
      </c>
    </row>
    <row r="15" spans="1:4" ht="15" customHeight="1" x14ac:dyDescent="0.35">
      <c r="A15" s="11"/>
      <c r="B15" s="5"/>
      <c r="C15" s="5"/>
      <c r="D15" s="5"/>
    </row>
    <row r="16" spans="1:4" ht="15" customHeight="1" x14ac:dyDescent="0.35">
      <c r="A16" s="11" t="s">
        <v>276</v>
      </c>
      <c r="B16" s="5"/>
      <c r="C16" s="6" t="s">
        <v>332</v>
      </c>
      <c r="D16" s="12" t="str">
        <f>l1_tema</f>
        <v>CHIMICA</v>
      </c>
    </row>
    <row r="17" spans="1:4" ht="15" customHeight="1" x14ac:dyDescent="0.35">
      <c r="A17" s="11" t="s">
        <v>277</v>
      </c>
      <c r="B17" s="5"/>
      <c r="C17" s="6" t="s">
        <v>333</v>
      </c>
      <c r="D17" s="12">
        <f>l2_tema</f>
        <v>0</v>
      </c>
    </row>
    <row r="18" spans="1:4" ht="15" customHeight="1" x14ac:dyDescent="0.35">
      <c r="A18" s="11" t="s">
        <v>278</v>
      </c>
      <c r="B18" s="5"/>
      <c r="C18" s="6" t="s">
        <v>334</v>
      </c>
      <c r="D18" s="12">
        <f>dot_tema</f>
        <v>0</v>
      </c>
    </row>
    <row r="19" spans="1:4" ht="15" customHeight="1" x14ac:dyDescent="0.35">
      <c r="A19" s="11" t="s">
        <v>279</v>
      </c>
      <c r="B19" s="5"/>
      <c r="C19" s="6" t="s">
        <v>335</v>
      </c>
      <c r="D19" s="12">
        <f>m2l_tema</f>
        <v>0</v>
      </c>
    </row>
    <row r="20" spans="1:4" ht="15" customHeight="1" x14ac:dyDescent="0.35">
      <c r="A20" s="11"/>
      <c r="B20" s="5"/>
      <c r="C20" s="5"/>
      <c r="D20" s="5"/>
    </row>
    <row r="21" spans="1:4" ht="45" customHeight="1" x14ac:dyDescent="0.35">
      <c r="A21" s="11"/>
      <c r="B21" s="5"/>
      <c r="C21" s="38" t="s">
        <v>271</v>
      </c>
      <c r="D21" s="38"/>
    </row>
    <row r="22" spans="1:4" ht="262.5" customHeight="1" x14ac:dyDescent="0.35">
      <c r="A22" s="16" t="s">
        <v>280</v>
      </c>
      <c r="B22" s="5"/>
      <c r="C22" s="27" t="s">
        <v>269</v>
      </c>
      <c r="D22" s="14" t="s">
        <v>8</v>
      </c>
    </row>
    <row r="23" spans="1:4" ht="15" customHeight="1" x14ac:dyDescent="0.35">
      <c r="A23" s="11"/>
      <c r="B23" s="5"/>
      <c r="C23" s="5"/>
      <c r="D23" s="5"/>
    </row>
    <row r="24" spans="1:4" ht="15" customHeight="1" x14ac:dyDescent="0.35">
      <c r="A24" s="11" t="s">
        <v>281</v>
      </c>
      <c r="B24" s="5"/>
      <c r="C24" s="6" t="s">
        <v>336</v>
      </c>
      <c r="D24" s="12" t="str">
        <f>ep1_denominazione</f>
        <v>UNIVERSITA' DEGLI STUDI DI NAPOLI</v>
      </c>
    </row>
    <row r="25" spans="1:4" ht="15" customHeight="1" x14ac:dyDescent="0.35">
      <c r="A25" s="11" t="s">
        <v>282</v>
      </c>
      <c r="B25" s="5"/>
      <c r="C25" s="6" t="s">
        <v>337</v>
      </c>
      <c r="D25" s="12" t="str">
        <f>ep2_denominazione</f>
        <v>CRdC SSCARL CENTRO REGIONALE DI COMPETENZE MATERIALI AVANZATI</v>
      </c>
    </row>
    <row r="26" spans="1:4" ht="15" customHeight="1" x14ac:dyDescent="0.35">
      <c r="A26" s="11" t="s">
        <v>283</v>
      </c>
      <c r="B26" s="5"/>
      <c r="C26" s="6" t="s">
        <v>338</v>
      </c>
      <c r="D26" s="12" t="str">
        <f>ep3_denominazione</f>
        <v>UNIVERSITA' DEGLI STUDI DI NAPOLI</v>
      </c>
    </row>
    <row r="27" spans="1:4" ht="15" customHeight="1" x14ac:dyDescent="0.35">
      <c r="A27" s="11" t="s">
        <v>284</v>
      </c>
      <c r="B27" s="5"/>
      <c r="C27" s="6" t="s">
        <v>339</v>
      </c>
      <c r="D27" s="12" t="str">
        <f>ep4_denominazione</f>
        <v>ENICHEM</v>
      </c>
    </row>
    <row r="28" spans="1:4" ht="15" customHeight="1" x14ac:dyDescent="0.35">
      <c r="A28" s="11" t="s">
        <v>285</v>
      </c>
      <c r="B28" s="5"/>
      <c r="C28" s="6" t="s">
        <v>340</v>
      </c>
      <c r="D28" s="12" t="str">
        <f>ep5_denominazione</f>
        <v>Consiglio Nazionale delle Ricerche</v>
      </c>
    </row>
    <row r="29" spans="1:4" ht="15" customHeight="1" x14ac:dyDescent="0.35">
      <c r="A29" s="11" t="s">
        <v>286</v>
      </c>
      <c r="B29" s="5"/>
      <c r="C29" s="6" t="s">
        <v>341</v>
      </c>
      <c r="D29" s="12">
        <f>ep6_denominazione</f>
        <v>0</v>
      </c>
    </row>
    <row r="30" spans="1:4" ht="15" customHeight="1" x14ac:dyDescent="0.35">
      <c r="A30" s="11" t="s">
        <v>287</v>
      </c>
      <c r="B30" s="5"/>
      <c r="C30" s="6" t="s">
        <v>342</v>
      </c>
      <c r="D30" s="12">
        <f>ep7_denominazione</f>
        <v>0</v>
      </c>
    </row>
    <row r="31" spans="1:4" ht="15" customHeight="1" x14ac:dyDescent="0.35">
      <c r="A31" s="11" t="s">
        <v>288</v>
      </c>
      <c r="B31" s="5"/>
      <c r="C31" s="6" t="s">
        <v>343</v>
      </c>
      <c r="D31" s="12">
        <f>ep8_denominazione</f>
        <v>0</v>
      </c>
    </row>
    <row r="32" spans="1:4" ht="15" customHeight="1" x14ac:dyDescent="0.35">
      <c r="A32" s="11" t="s">
        <v>289</v>
      </c>
      <c r="B32" s="5"/>
      <c r="C32" s="6" t="s">
        <v>344</v>
      </c>
      <c r="D32" s="12">
        <f>ep9_denominazione</f>
        <v>0</v>
      </c>
    </row>
    <row r="33" spans="1:4" ht="15" customHeight="1" x14ac:dyDescent="0.35">
      <c r="A33" s="11" t="s">
        <v>290</v>
      </c>
      <c r="B33" s="5"/>
      <c r="C33" s="6" t="s">
        <v>567</v>
      </c>
      <c r="D33" s="12">
        <f>ep10_denominazione</f>
        <v>0</v>
      </c>
    </row>
    <row r="34" spans="1:4" ht="45" customHeight="1" x14ac:dyDescent="0.35">
      <c r="A34" s="11"/>
      <c r="B34" s="5"/>
      <c r="C34" s="38" t="s">
        <v>321</v>
      </c>
      <c r="D34" s="38"/>
    </row>
    <row r="35" spans="1:4" ht="262.5" customHeight="1" x14ac:dyDescent="0.35">
      <c r="A35" s="16" t="s">
        <v>291</v>
      </c>
      <c r="B35" s="5"/>
      <c r="C35" s="27" t="s">
        <v>270</v>
      </c>
      <c r="D35" s="14" t="s">
        <v>9</v>
      </c>
    </row>
    <row r="36" spans="1:4" ht="15" customHeight="1" x14ac:dyDescent="0.35">
      <c r="A36" s="11"/>
      <c r="B36" s="5"/>
      <c r="C36" s="5"/>
      <c r="D36" s="5"/>
    </row>
    <row r="37" spans="1:4" ht="20" x14ac:dyDescent="0.35">
      <c r="A37" s="11"/>
      <c r="B37" s="5"/>
      <c r="C37" s="34" t="s">
        <v>320</v>
      </c>
      <c r="D37" s="34"/>
    </row>
    <row r="38" spans="1:4" ht="15" customHeight="1" x14ac:dyDescent="0.35">
      <c r="A38" s="11"/>
      <c r="B38" s="5"/>
      <c r="C38" s="5"/>
      <c r="D38" s="5"/>
    </row>
    <row r="39" spans="1:4" ht="15" customHeight="1" x14ac:dyDescent="0.35">
      <c r="A39" s="11" t="s">
        <v>292</v>
      </c>
      <c r="B39" s="5"/>
      <c r="C39" s="6" t="s">
        <v>323</v>
      </c>
      <c r="D39" s="12" t="str">
        <f>spec_secondaria</f>
        <v>ECOINDUSTRIA</v>
      </c>
    </row>
    <row r="40" spans="1:4" ht="15" customHeight="1" x14ac:dyDescent="0.35">
      <c r="A40" s="11" t="s">
        <v>293</v>
      </c>
      <c r="B40" s="5"/>
      <c r="C40" s="6" t="s">
        <v>326</v>
      </c>
      <c r="D40" s="12" t="str">
        <f>ads2_principale</f>
        <v>AE7 Tecnologie per la gestione, il monitoraggio e il trattamento dell’acqua, dell’aria e dei rifiuti</v>
      </c>
    </row>
    <row r="41" spans="1:4" ht="15" customHeight="1" x14ac:dyDescent="0.35">
      <c r="A41" s="11" t="s">
        <v>294</v>
      </c>
      <c r="B41" s="5"/>
      <c r="C41" s="6" t="s">
        <v>327</v>
      </c>
      <c r="D41" s="12" t="str">
        <f>ads2_secondaria</f>
        <v>AE2 Evoluzione tecnologica delle fonti rinnovabili</v>
      </c>
    </row>
    <row r="42" spans="1:4" ht="15" customHeight="1" x14ac:dyDescent="0.35">
      <c r="A42" s="11" t="s">
        <v>295</v>
      </c>
      <c r="B42" s="5"/>
      <c r="C42" s="6" t="s">
        <v>315</v>
      </c>
      <c r="D42" s="12" t="str">
        <f>ads2_terziaria</f>
        <v>CV2 Creazione di bioraffinerie per la produzione integrata di prodotti a valore aggiunto da colture no food e da biomasse di scarto (bioeconomia)</v>
      </c>
    </row>
    <row r="43" spans="1:4" ht="15" customHeight="1" x14ac:dyDescent="0.35">
      <c r="A43" s="11"/>
      <c r="B43" s="5"/>
      <c r="C43" s="5"/>
      <c r="D43" s="5"/>
    </row>
    <row r="44" spans="1:4" ht="15" customHeight="1" x14ac:dyDescent="0.35">
      <c r="A44" s="11" t="s">
        <v>296</v>
      </c>
      <c r="B44" s="5"/>
      <c r="C44" s="6" t="s">
        <v>332</v>
      </c>
      <c r="D44" s="12" t="str">
        <f>l1_tema</f>
        <v>CHIMICA</v>
      </c>
    </row>
    <row r="45" spans="1:4" ht="15" customHeight="1" x14ac:dyDescent="0.35">
      <c r="A45" s="11" t="s">
        <v>297</v>
      </c>
      <c r="B45" s="5"/>
      <c r="C45" s="6" t="s">
        <v>333</v>
      </c>
      <c r="D45" s="12">
        <f>l2_tema</f>
        <v>0</v>
      </c>
    </row>
    <row r="46" spans="1:4" ht="15" customHeight="1" x14ac:dyDescent="0.35">
      <c r="A46" s="11" t="s">
        <v>298</v>
      </c>
      <c r="B46" s="5"/>
      <c r="C46" s="6" t="s">
        <v>334</v>
      </c>
      <c r="D46" s="12">
        <f>dot_tema</f>
        <v>0</v>
      </c>
    </row>
    <row r="47" spans="1:4" ht="15" customHeight="1" x14ac:dyDescent="0.35">
      <c r="A47" s="11" t="s">
        <v>299</v>
      </c>
      <c r="B47" s="5"/>
      <c r="C47" s="6" t="s">
        <v>335</v>
      </c>
      <c r="D47" s="12">
        <f>m2l_tema</f>
        <v>0</v>
      </c>
    </row>
    <row r="48" spans="1:4" ht="15" customHeight="1" x14ac:dyDescent="0.35">
      <c r="A48" s="11"/>
      <c r="B48" s="5"/>
      <c r="C48" s="5"/>
      <c r="D48" s="5"/>
    </row>
    <row r="49" spans="1:4" ht="60" customHeight="1" x14ac:dyDescent="0.35">
      <c r="A49" s="11"/>
      <c r="B49" s="5"/>
      <c r="C49" s="38" t="s">
        <v>211</v>
      </c>
      <c r="D49" s="38"/>
    </row>
    <row r="50" spans="1:4" ht="262.5" customHeight="1" x14ac:dyDescent="0.35">
      <c r="A50" s="16" t="s">
        <v>300</v>
      </c>
      <c r="B50" s="5"/>
      <c r="C50" s="27" t="s">
        <v>269</v>
      </c>
      <c r="D50" s="15" t="s">
        <v>0</v>
      </c>
    </row>
    <row r="51" spans="1:4" ht="15" customHeight="1" x14ac:dyDescent="0.35">
      <c r="A51" s="11"/>
      <c r="B51" s="5"/>
      <c r="C51" s="5"/>
      <c r="D51" s="5"/>
    </row>
    <row r="52" spans="1:4" ht="15" customHeight="1" x14ac:dyDescent="0.35">
      <c r="A52" s="11" t="s">
        <v>301</v>
      </c>
      <c r="B52" s="5"/>
      <c r="C52" s="6" t="s">
        <v>336</v>
      </c>
      <c r="D52" s="12" t="str">
        <f>ep1_denominazione</f>
        <v>UNIVERSITA' DEGLI STUDI DI NAPOLI</v>
      </c>
    </row>
    <row r="53" spans="1:4" ht="15" customHeight="1" x14ac:dyDescent="0.35">
      <c r="A53" s="11" t="s">
        <v>302</v>
      </c>
      <c r="B53" s="5"/>
      <c r="C53" s="6" t="s">
        <v>337</v>
      </c>
      <c r="D53" s="12" t="str">
        <f>ep2_denominazione</f>
        <v>CRdC SSCARL CENTRO REGIONALE DI COMPETENZE MATERIALI AVANZATI</v>
      </c>
    </row>
    <row r="54" spans="1:4" ht="15" customHeight="1" x14ac:dyDescent="0.35">
      <c r="A54" s="11" t="s">
        <v>303</v>
      </c>
      <c r="B54" s="5"/>
      <c r="C54" s="6" t="s">
        <v>338</v>
      </c>
      <c r="D54" s="12" t="str">
        <f>ep3_denominazione</f>
        <v>UNIVERSITA' DEGLI STUDI DI NAPOLI</v>
      </c>
    </row>
    <row r="55" spans="1:4" ht="15" customHeight="1" x14ac:dyDescent="0.35">
      <c r="A55" s="11" t="s">
        <v>304</v>
      </c>
      <c r="B55" s="5"/>
      <c r="C55" s="6" t="s">
        <v>339</v>
      </c>
      <c r="D55" s="12" t="str">
        <f>ep4_denominazione</f>
        <v>ENICHEM</v>
      </c>
    </row>
    <row r="56" spans="1:4" ht="15" customHeight="1" x14ac:dyDescent="0.35">
      <c r="A56" s="11" t="s">
        <v>305</v>
      </c>
      <c r="B56" s="5"/>
      <c r="C56" s="6" t="s">
        <v>340</v>
      </c>
      <c r="D56" s="12" t="str">
        <f>ep5_denominazione</f>
        <v>Consiglio Nazionale delle Ricerche</v>
      </c>
    </row>
    <row r="57" spans="1:4" ht="15" customHeight="1" x14ac:dyDescent="0.35">
      <c r="A57" s="11" t="s">
        <v>306</v>
      </c>
      <c r="B57" s="5"/>
      <c r="C57" s="6" t="s">
        <v>341</v>
      </c>
      <c r="D57" s="12">
        <f>ep6_denominazione</f>
        <v>0</v>
      </c>
    </row>
    <row r="58" spans="1:4" ht="15" customHeight="1" x14ac:dyDescent="0.35">
      <c r="A58" s="11" t="s">
        <v>307</v>
      </c>
      <c r="B58" s="5"/>
      <c r="C58" s="6" t="s">
        <v>342</v>
      </c>
      <c r="D58" s="12">
        <f>ep7_denominazione</f>
        <v>0</v>
      </c>
    </row>
    <row r="59" spans="1:4" ht="15" customHeight="1" x14ac:dyDescent="0.35">
      <c r="A59" s="11" t="s">
        <v>308</v>
      </c>
      <c r="B59" s="5"/>
      <c r="C59" s="6" t="s">
        <v>343</v>
      </c>
      <c r="D59" s="12">
        <f>ep8_denominazione</f>
        <v>0</v>
      </c>
    </row>
    <row r="60" spans="1:4" ht="15" customHeight="1" x14ac:dyDescent="0.35">
      <c r="A60" s="11" t="s">
        <v>309</v>
      </c>
      <c r="B60" s="5"/>
      <c r="C60" s="6" t="s">
        <v>344</v>
      </c>
      <c r="D60" s="12">
        <f>ep9_denominazione</f>
        <v>0</v>
      </c>
    </row>
    <row r="61" spans="1:4" ht="15" customHeight="1" x14ac:dyDescent="0.35">
      <c r="A61" s="11" t="s">
        <v>310</v>
      </c>
      <c r="B61" s="5"/>
      <c r="C61" s="6" t="s">
        <v>567</v>
      </c>
      <c r="D61" s="12">
        <f>ep10_denominazione</f>
        <v>0</v>
      </c>
    </row>
    <row r="62" spans="1:4" ht="15" customHeight="1" x14ac:dyDescent="0.35">
      <c r="A62" s="11"/>
      <c r="B62" s="5"/>
      <c r="C62" s="5"/>
      <c r="D62" s="5"/>
    </row>
    <row r="63" spans="1:4" ht="60" customHeight="1" x14ac:dyDescent="0.35">
      <c r="A63" s="11"/>
      <c r="B63" s="5"/>
      <c r="C63" s="38" t="s">
        <v>212</v>
      </c>
      <c r="D63" s="38"/>
    </row>
    <row r="64" spans="1:4" ht="262.5" customHeight="1" x14ac:dyDescent="0.35">
      <c r="A64" s="16" t="s">
        <v>311</v>
      </c>
      <c r="B64" s="5"/>
      <c r="C64" s="27" t="s">
        <v>270</v>
      </c>
      <c r="D64" s="15" t="s">
        <v>1</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honeticPr fontId="13" type="noConversion"/>
  <printOptions horizontalCentered="1"/>
  <pageMargins left="0.19685039370078741" right="0.19685039370078741" top="0.78740157480314965" bottom="0.78740157480314965" header="0.39370078740157483" footer="0.39370078740157483"/>
  <headerFooter>
    <oddFooter>&amp;C&amp;"Arial,Normale"&amp;8MOTIVAZIONI / PAGINA &amp;P DI &amp;N</oddFooter>
  </headerFooter>
  <rowBreaks count="3" manualBreakCount="3">
    <brk id="23" min="2" max="3" man="1"/>
    <brk id="36" min="2" max="3" man="1"/>
    <brk id="51" min="2" max="3" man="1"/>
  </rowBreaks>
  <legacyDrawing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workbookViewId="0">
      <selection activeCell="F17" sqref="F17"/>
    </sheetView>
  </sheetViews>
  <sheetFormatPr defaultColWidth="8.81640625" defaultRowHeight="15" customHeight="1" x14ac:dyDescent="0.35"/>
  <cols>
    <col min="1" max="1" width="39.81640625" style="1" customWidth="1"/>
    <col min="2" max="2" width="80.453125" style="1" bestFit="1" customWidth="1"/>
    <col min="3" max="3" width="6.26953125" style="1" bestFit="1" customWidth="1"/>
    <col min="4" max="4" width="26" style="1" bestFit="1" customWidth="1"/>
    <col min="5" max="5" width="18.7265625" style="1" bestFit="1" customWidth="1"/>
    <col min="6" max="6" width="40.7265625" style="1" bestFit="1" customWidth="1"/>
    <col min="7" max="7" width="47.453125" style="1" bestFit="1" customWidth="1"/>
    <col min="8" max="16384" width="8.81640625" style="1"/>
  </cols>
  <sheetData>
    <row r="1" spans="1:7" ht="15" customHeight="1" x14ac:dyDescent="0.35">
      <c r="A1" s="2" t="s">
        <v>316</v>
      </c>
      <c r="B1" s="2" t="s">
        <v>317</v>
      </c>
      <c r="C1" s="2" t="s">
        <v>673</v>
      </c>
      <c r="D1" s="2" t="s">
        <v>686</v>
      </c>
      <c r="E1" s="2" t="s">
        <v>495</v>
      </c>
      <c r="F1" s="2" t="s">
        <v>558</v>
      </c>
      <c r="G1" s="19" t="s">
        <v>425</v>
      </c>
    </row>
    <row r="2" spans="1:7" ht="15" customHeight="1" x14ac:dyDescent="0.35">
      <c r="A2" s="1" t="s">
        <v>612</v>
      </c>
      <c r="B2" s="1" t="s">
        <v>691</v>
      </c>
      <c r="C2" s="1" t="s">
        <v>675</v>
      </c>
      <c r="D2" s="1" t="s">
        <v>452</v>
      </c>
      <c r="E2" s="1" t="s">
        <v>496</v>
      </c>
      <c r="F2" s="1" t="s">
        <v>555</v>
      </c>
      <c r="G2" s="20" t="s">
        <v>459</v>
      </c>
    </row>
    <row r="3" spans="1:7" ht="15" customHeight="1" x14ac:dyDescent="0.35">
      <c r="A3" s="1" t="s">
        <v>696</v>
      </c>
      <c r="B3" s="1" t="s">
        <v>692</v>
      </c>
      <c r="C3" s="1" t="s">
        <v>674</v>
      </c>
      <c r="D3" s="1" t="s">
        <v>453</v>
      </c>
      <c r="E3" s="1" t="s">
        <v>497</v>
      </c>
      <c r="F3" s="1" t="s">
        <v>556</v>
      </c>
      <c r="G3" s="20" t="s">
        <v>458</v>
      </c>
    </row>
    <row r="4" spans="1:7" ht="15" customHeight="1" x14ac:dyDescent="0.35">
      <c r="A4" s="1" t="s">
        <v>614</v>
      </c>
      <c r="B4" s="1" t="s">
        <v>613</v>
      </c>
      <c r="D4" s="1" t="s">
        <v>454</v>
      </c>
      <c r="F4" s="1" t="s">
        <v>557</v>
      </c>
      <c r="G4" s="20" t="s">
        <v>456</v>
      </c>
    </row>
    <row r="5" spans="1:7" ht="15" customHeight="1" x14ac:dyDescent="0.35">
      <c r="A5" s="1" t="s">
        <v>615</v>
      </c>
      <c r="B5" s="1" t="s">
        <v>693</v>
      </c>
      <c r="D5" s="1" t="s">
        <v>455</v>
      </c>
      <c r="F5" s="1" t="s">
        <v>562</v>
      </c>
      <c r="G5" s="20" t="s">
        <v>457</v>
      </c>
    </row>
    <row r="6" spans="1:7" ht="15" customHeight="1" x14ac:dyDescent="0.35">
      <c r="A6" s="1" t="s">
        <v>616</v>
      </c>
      <c r="B6" s="1" t="s">
        <v>694</v>
      </c>
      <c r="F6" s="1" t="s">
        <v>561</v>
      </c>
    </row>
    <row r="7" spans="1:7" ht="15" customHeight="1" x14ac:dyDescent="0.35">
      <c r="A7" s="1" t="s">
        <v>617</v>
      </c>
      <c r="B7" s="1" t="s">
        <v>695</v>
      </c>
      <c r="D7" s="2" t="s">
        <v>357</v>
      </c>
      <c r="F7" s="1" t="s">
        <v>560</v>
      </c>
      <c r="G7" s="19" t="s">
        <v>436</v>
      </c>
    </row>
    <row r="8" spans="1:7" ht="15" customHeight="1" x14ac:dyDescent="0.35">
      <c r="A8" s="1" t="s">
        <v>618</v>
      </c>
      <c r="B8" s="1" t="s">
        <v>697</v>
      </c>
      <c r="D8" s="1" t="s">
        <v>361</v>
      </c>
      <c r="F8" s="1" t="s">
        <v>559</v>
      </c>
      <c r="G8" s="20" t="s">
        <v>437</v>
      </c>
    </row>
    <row r="9" spans="1:7" ht="15" customHeight="1" x14ac:dyDescent="0.35">
      <c r="A9" s="1" t="s">
        <v>619</v>
      </c>
      <c r="B9" s="1" t="s">
        <v>698</v>
      </c>
      <c r="D9" s="1" t="s">
        <v>362</v>
      </c>
      <c r="G9" s="20" t="s">
        <v>438</v>
      </c>
    </row>
    <row r="10" spans="1:7" ht="15" customHeight="1" x14ac:dyDescent="0.35">
      <c r="A10" s="1" t="s">
        <v>620</v>
      </c>
      <c r="B10" s="1" t="s">
        <v>699</v>
      </c>
      <c r="D10" s="1" t="s">
        <v>363</v>
      </c>
      <c r="F10" s="2" t="s">
        <v>480</v>
      </c>
      <c r="G10" s="20" t="s">
        <v>439</v>
      </c>
    </row>
    <row r="11" spans="1:7" ht="15" customHeight="1" x14ac:dyDescent="0.35">
      <c r="A11" s="1" t="s">
        <v>87</v>
      </c>
      <c r="B11" s="1" t="s">
        <v>70</v>
      </c>
      <c r="F11" s="1" t="s">
        <v>482</v>
      </c>
      <c r="G11" s="20" t="s">
        <v>440</v>
      </c>
    </row>
    <row r="12" spans="1:7" ht="15" customHeight="1" x14ac:dyDescent="0.35">
      <c r="A12" s="1" t="s">
        <v>75</v>
      </c>
      <c r="B12" s="1" t="s">
        <v>700</v>
      </c>
      <c r="D12" s="2" t="s">
        <v>214</v>
      </c>
      <c r="F12" s="1" t="s">
        <v>483</v>
      </c>
      <c r="G12" s="20" t="s">
        <v>441</v>
      </c>
    </row>
    <row r="13" spans="1:7" ht="15" customHeight="1" x14ac:dyDescent="0.35">
      <c r="B13" s="1" t="s">
        <v>701</v>
      </c>
      <c r="D13" s="1" t="s">
        <v>215</v>
      </c>
      <c r="F13" s="1" t="s">
        <v>484</v>
      </c>
    </row>
    <row r="14" spans="1:7" ht="15" customHeight="1" x14ac:dyDescent="0.35">
      <c r="B14" s="1" t="s">
        <v>702</v>
      </c>
      <c r="D14" s="1" t="s">
        <v>216</v>
      </c>
      <c r="F14" s="1" t="s">
        <v>485</v>
      </c>
      <c r="G14" s="19" t="s">
        <v>426</v>
      </c>
    </row>
    <row r="15" spans="1:7" ht="15" customHeight="1" x14ac:dyDescent="0.35">
      <c r="B15" s="1" t="s">
        <v>703</v>
      </c>
      <c r="G15" s="20" t="s">
        <v>427</v>
      </c>
    </row>
    <row r="16" spans="1:7" ht="15" customHeight="1" x14ac:dyDescent="0.35">
      <c r="B16" s="1" t="s">
        <v>704</v>
      </c>
      <c r="D16" s="2" t="s">
        <v>218</v>
      </c>
      <c r="F16" s="2" t="s">
        <v>358</v>
      </c>
      <c r="G16" s="20" t="s">
        <v>428</v>
      </c>
    </row>
    <row r="17" spans="2:7" ht="15" customHeight="1" x14ac:dyDescent="0.35">
      <c r="B17" s="1" t="s">
        <v>705</v>
      </c>
      <c r="D17" s="1" t="s">
        <v>322</v>
      </c>
      <c r="F17" s="1" t="s">
        <v>364</v>
      </c>
      <c r="G17" s="20" t="s">
        <v>429</v>
      </c>
    </row>
    <row r="18" spans="2:7" ht="15" customHeight="1" x14ac:dyDescent="0.35">
      <c r="B18" s="1" t="s">
        <v>706</v>
      </c>
      <c r="D18" s="1" t="s">
        <v>323</v>
      </c>
      <c r="F18" s="1" t="s">
        <v>94</v>
      </c>
      <c r="G18" s="20" t="s">
        <v>430</v>
      </c>
    </row>
    <row r="19" spans="2:7" ht="15" customHeight="1" x14ac:dyDescent="0.35">
      <c r="B19" s="1" t="s">
        <v>71</v>
      </c>
      <c r="D19" s="1" t="s">
        <v>219</v>
      </c>
    </row>
    <row r="20" spans="2:7" ht="15" customHeight="1" x14ac:dyDescent="0.35">
      <c r="B20" s="1" t="s">
        <v>72</v>
      </c>
      <c r="F20" s="2" t="s">
        <v>365</v>
      </c>
      <c r="G20" s="2" t="s">
        <v>431</v>
      </c>
    </row>
    <row r="21" spans="2:7" ht="15" customHeight="1" x14ac:dyDescent="0.35">
      <c r="B21" s="1" t="s">
        <v>73</v>
      </c>
      <c r="F21" s="1" t="s">
        <v>366</v>
      </c>
      <c r="G21" s="1" t="s">
        <v>432</v>
      </c>
    </row>
    <row r="22" spans="2:7" ht="15" customHeight="1" x14ac:dyDescent="0.35">
      <c r="B22" s="1" t="s">
        <v>707</v>
      </c>
      <c r="F22" s="1" t="s">
        <v>367</v>
      </c>
      <c r="G22" s="1" t="s">
        <v>433</v>
      </c>
    </row>
    <row r="23" spans="2:7" ht="15" customHeight="1" x14ac:dyDescent="0.35">
      <c r="B23" s="1" t="s">
        <v>708</v>
      </c>
      <c r="F23" s="1" t="s">
        <v>368</v>
      </c>
      <c r="G23" s="1" t="s">
        <v>434</v>
      </c>
    </row>
    <row r="24" spans="2:7" ht="15" customHeight="1" x14ac:dyDescent="0.35">
      <c r="B24" s="1" t="s">
        <v>709</v>
      </c>
      <c r="F24" s="1" t="s">
        <v>369</v>
      </c>
      <c r="G24" s="1" t="s">
        <v>435</v>
      </c>
    </row>
    <row r="25" spans="2:7" ht="15" customHeight="1" x14ac:dyDescent="0.35">
      <c r="B25" s="1" t="s">
        <v>710</v>
      </c>
      <c r="F25" s="1" t="s">
        <v>370</v>
      </c>
      <c r="G25" s="1" t="s">
        <v>442</v>
      </c>
    </row>
    <row r="26" spans="2:7" ht="15" customHeight="1" x14ac:dyDescent="0.35">
      <c r="B26" s="1" t="s">
        <v>74</v>
      </c>
      <c r="G26" s="1" t="s">
        <v>443</v>
      </c>
    </row>
    <row r="27" spans="2:7" ht="15" customHeight="1" x14ac:dyDescent="0.35">
      <c r="B27" s="1" t="s">
        <v>711</v>
      </c>
    </row>
    <row r="28" spans="2:7" ht="15" customHeight="1" x14ac:dyDescent="0.35">
      <c r="B28" s="1" t="s">
        <v>712</v>
      </c>
      <c r="G28" s="19" t="s">
        <v>444</v>
      </c>
    </row>
    <row r="29" spans="2:7" ht="15" customHeight="1" x14ac:dyDescent="0.35">
      <c r="B29" s="1" t="s">
        <v>713</v>
      </c>
      <c r="G29" s="20" t="s">
        <v>445</v>
      </c>
    </row>
    <row r="30" spans="2:7" ht="15" customHeight="1" x14ac:dyDescent="0.35">
      <c r="B30" s="1" t="s">
        <v>714</v>
      </c>
      <c r="G30" s="20" t="s">
        <v>446</v>
      </c>
    </row>
    <row r="31" spans="2:7" ht="15" customHeight="1" x14ac:dyDescent="0.35">
      <c r="B31" s="1" t="s">
        <v>715</v>
      </c>
      <c r="G31" s="20" t="s">
        <v>447</v>
      </c>
    </row>
    <row r="32" spans="2:7" ht="15" customHeight="1" x14ac:dyDescent="0.35">
      <c r="B32" s="1" t="s">
        <v>716</v>
      </c>
      <c r="G32" s="20" t="s">
        <v>448</v>
      </c>
    </row>
    <row r="33" spans="2:7" ht="15" customHeight="1" x14ac:dyDescent="0.35">
      <c r="B33" s="1" t="s">
        <v>717</v>
      </c>
      <c r="G33" s="20" t="s">
        <v>449</v>
      </c>
    </row>
    <row r="34" spans="2:7" ht="15" customHeight="1" x14ac:dyDescent="0.35">
      <c r="B34" s="1" t="s">
        <v>718</v>
      </c>
      <c r="G34" s="20" t="s">
        <v>450</v>
      </c>
    </row>
    <row r="35" spans="2:7" ht="15" customHeight="1" x14ac:dyDescent="0.35">
      <c r="B35" s="1" t="s">
        <v>719</v>
      </c>
      <c r="G35" s="20" t="s">
        <v>451</v>
      </c>
    </row>
    <row r="36" spans="2:7" ht="15" customHeight="1" x14ac:dyDescent="0.35">
      <c r="B36" s="1" t="s">
        <v>720</v>
      </c>
    </row>
    <row r="37" spans="2:7" ht="15" customHeight="1" x14ac:dyDescent="0.35">
      <c r="B37" s="1" t="s">
        <v>721</v>
      </c>
    </row>
    <row r="38" spans="2:7" ht="15" customHeight="1" x14ac:dyDescent="0.35">
      <c r="B38" s="1" t="s">
        <v>722</v>
      </c>
    </row>
    <row r="39" spans="2:7" ht="15" customHeight="1" x14ac:dyDescent="0.35">
      <c r="B39" s="1" t="s">
        <v>723</v>
      </c>
    </row>
    <row r="40" spans="2:7" ht="15" customHeight="1" x14ac:dyDescent="0.35">
      <c r="B40" s="1" t="s">
        <v>724</v>
      </c>
    </row>
    <row r="41" spans="2:7" ht="15" customHeight="1" x14ac:dyDescent="0.35">
      <c r="B41" s="1" t="s">
        <v>725</v>
      </c>
    </row>
    <row r="42" spans="2:7" ht="15" customHeight="1" x14ac:dyDescent="0.35">
      <c r="B42" s="1" t="s">
        <v>726</v>
      </c>
    </row>
    <row r="43" spans="2:7" ht="15" customHeight="1" x14ac:dyDescent="0.35">
      <c r="B43" s="1" t="s">
        <v>727</v>
      </c>
    </row>
    <row r="44" spans="2:7" ht="15" customHeight="1" x14ac:dyDescent="0.35">
      <c r="B44" s="1" t="s">
        <v>728</v>
      </c>
    </row>
    <row r="45" spans="2:7" ht="15" customHeight="1" x14ac:dyDescent="0.35">
      <c r="B45" s="1" t="s">
        <v>729</v>
      </c>
    </row>
    <row r="46" spans="2:7" ht="15" customHeight="1" x14ac:dyDescent="0.35">
      <c r="B46" s="1" t="s">
        <v>600</v>
      </c>
    </row>
    <row r="47" spans="2:7" ht="15" customHeight="1" x14ac:dyDescent="0.35">
      <c r="B47" s="1" t="s">
        <v>601</v>
      </c>
    </row>
    <row r="48" spans="2:7" ht="15" customHeight="1" x14ac:dyDescent="0.35">
      <c r="B48" s="1" t="s">
        <v>602</v>
      </c>
    </row>
    <row r="49" spans="2:2" ht="15" customHeight="1" x14ac:dyDescent="0.35">
      <c r="B49" s="1" t="s">
        <v>603</v>
      </c>
    </row>
    <row r="50" spans="2:2" ht="15" customHeight="1" x14ac:dyDescent="0.35">
      <c r="B50" s="24" t="s">
        <v>604</v>
      </c>
    </row>
    <row r="51" spans="2:2" ht="15" customHeight="1" x14ac:dyDescent="0.35">
      <c r="B51" s="24" t="s">
        <v>605</v>
      </c>
    </row>
    <row r="52" spans="2:2" ht="15" customHeight="1" x14ac:dyDescent="0.35">
      <c r="B52" s="24" t="s">
        <v>606</v>
      </c>
    </row>
    <row r="53" spans="2:2" ht="15" customHeight="1" x14ac:dyDescent="0.35">
      <c r="B53" s="24" t="s">
        <v>607</v>
      </c>
    </row>
    <row r="54" spans="2:2" ht="15" customHeight="1" x14ac:dyDescent="0.35">
      <c r="B54" s="24" t="s">
        <v>608</v>
      </c>
    </row>
    <row r="55" spans="2:2" ht="15" customHeight="1" x14ac:dyDescent="0.35">
      <c r="B55" s="24" t="s">
        <v>609</v>
      </c>
    </row>
    <row r="56" spans="2:2" ht="15" customHeight="1" x14ac:dyDescent="0.35">
      <c r="B56" s="24" t="s">
        <v>610</v>
      </c>
    </row>
    <row r="57" spans="2:2" ht="15" customHeight="1" x14ac:dyDescent="0.35">
      <c r="B57" s="24" t="s">
        <v>611</v>
      </c>
    </row>
    <row r="58" spans="2:2" ht="15" customHeight="1" x14ac:dyDescent="0.35">
      <c r="B58" s="24" t="s">
        <v>84</v>
      </c>
    </row>
    <row r="59" spans="2:2" ht="15" customHeight="1" x14ac:dyDescent="0.35">
      <c r="B59" s="24" t="s">
        <v>85</v>
      </c>
    </row>
    <row r="60" spans="2:2" ht="15" customHeight="1" x14ac:dyDescent="0.35">
      <c r="B60" s="24" t="s">
        <v>86</v>
      </c>
    </row>
    <row r="61" spans="2:2" ht="15" customHeight="1" x14ac:dyDescent="0.35">
      <c r="B61" s="24" t="s">
        <v>80</v>
      </c>
    </row>
    <row r="62" spans="2:2" ht="15" customHeight="1" x14ac:dyDescent="0.35">
      <c r="B62" s="24" t="s">
        <v>77</v>
      </c>
    </row>
    <row r="63" spans="2:2" ht="15" customHeight="1" x14ac:dyDescent="0.35">
      <c r="B63" s="24" t="s">
        <v>82</v>
      </c>
    </row>
    <row r="64" spans="2:2" ht="15" customHeight="1" x14ac:dyDescent="0.35">
      <c r="B64" s="24" t="s">
        <v>81</v>
      </c>
    </row>
    <row r="65" spans="2:2" ht="15" customHeight="1" x14ac:dyDescent="0.35">
      <c r="B65" s="24" t="s">
        <v>83</v>
      </c>
    </row>
  </sheetData>
  <sortState ref="B288:B298">
    <sortCondition ref="B288:B298"/>
  </sortState>
  <pageMargins left="0.7" right="0.7" top="0.75" bottom="0.75" header="0.3" footer="0.3"/>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453125" style="24" bestFit="1" customWidth="1"/>
    <col min="8" max="8" width="20.81640625" style="24" bestFit="1" customWidth="1"/>
    <col min="9" max="9" width="16.7265625" style="24" bestFit="1" customWidth="1"/>
    <col min="10" max="10" width="20.45312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453125" style="24" bestFit="1" customWidth="1"/>
    <col min="35" max="35" width="28" style="24" bestFit="1" customWidth="1"/>
    <col min="36" max="36" width="26.26953125" style="24" bestFit="1" customWidth="1"/>
    <col min="37" max="37" width="27.1796875" style="24" bestFit="1" customWidth="1"/>
    <col min="38" max="38" width="24.453125" style="24" bestFit="1" customWidth="1"/>
    <col min="39" max="39" width="18.1796875" style="24" bestFit="1" customWidth="1"/>
    <col min="40" max="40" width="16.26953125" style="24" bestFit="1" customWidth="1"/>
    <col min="41" max="41" width="21.453125" style="24" bestFit="1" customWidth="1"/>
    <col min="42" max="42" width="13.45312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45312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453125" style="24" bestFit="1" customWidth="1"/>
    <col min="62" max="62" width="20.81640625" style="24" bestFit="1" customWidth="1"/>
    <col min="63" max="63" width="21.45312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45312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45312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45312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453125" style="24" bestFit="1" customWidth="1"/>
    <col min="204" max="204" width="40.7265625" style="24" bestFit="1" customWidth="1"/>
    <col min="205" max="205" width="33.453125" style="24" bestFit="1" customWidth="1"/>
    <col min="206" max="206" width="40.7265625" style="24" bestFit="1" customWidth="1"/>
    <col min="207" max="16384" width="9.1796875" style="24"/>
  </cols>
  <sheetData>
    <row r="1" spans="1:206" ht="15" customHeight="1" x14ac:dyDescent="0.35">
      <c r="A1" s="22" t="s">
        <v>621</v>
      </c>
      <c r="B1" s="22" t="s">
        <v>622</v>
      </c>
      <c r="C1" s="22" t="s">
        <v>673</v>
      </c>
      <c r="D1" s="22" t="s">
        <v>623</v>
      </c>
      <c r="E1" s="22" t="s">
        <v>624</v>
      </c>
      <c r="F1" s="22" t="s">
        <v>225</v>
      </c>
      <c r="G1" s="22" t="s">
        <v>226</v>
      </c>
      <c r="H1" s="22" t="s">
        <v>627</v>
      </c>
      <c r="I1" s="22" t="s">
        <v>626</v>
      </c>
      <c r="J1" s="22" t="s">
        <v>625</v>
      </c>
      <c r="K1" s="22" t="s">
        <v>227</v>
      </c>
      <c r="L1" s="22" t="s">
        <v>628</v>
      </c>
      <c r="M1" s="22" t="s">
        <v>630</v>
      </c>
      <c r="N1" s="22" t="s">
        <v>629</v>
      </c>
      <c r="O1" s="22" t="s">
        <v>228</v>
      </c>
      <c r="P1" s="22" t="s">
        <v>541</v>
      </c>
      <c r="Q1" s="22" t="s">
        <v>631</v>
      </c>
      <c r="R1" s="22" t="s">
        <v>637</v>
      </c>
      <c r="S1" s="22" t="s">
        <v>632</v>
      </c>
      <c r="T1" s="22" t="s">
        <v>633</v>
      </c>
      <c r="U1" s="22" t="s">
        <v>634</v>
      </c>
      <c r="V1" s="22" t="s">
        <v>635</v>
      </c>
      <c r="W1" s="22" t="s">
        <v>636</v>
      </c>
      <c r="X1" s="22" t="s">
        <v>685</v>
      </c>
      <c r="Y1" s="22" t="s">
        <v>687</v>
      </c>
      <c r="Z1" s="22" t="s">
        <v>688</v>
      </c>
      <c r="AA1" s="22" t="s">
        <v>689</v>
      </c>
      <c r="AB1" s="22" t="s">
        <v>690</v>
      </c>
      <c r="AC1" s="22" t="s">
        <v>486</v>
      </c>
      <c r="AD1" s="22" t="s">
        <v>487</v>
      </c>
      <c r="AE1" s="22" t="s">
        <v>322</v>
      </c>
      <c r="AF1" s="22" t="s">
        <v>324</v>
      </c>
      <c r="AG1" s="22" t="s">
        <v>325</v>
      </c>
      <c r="AH1" s="22" t="s">
        <v>314</v>
      </c>
      <c r="AI1" s="22" t="s">
        <v>323</v>
      </c>
      <c r="AJ1" s="22" t="s">
        <v>326</v>
      </c>
      <c r="AK1" s="22" t="s">
        <v>327</v>
      </c>
      <c r="AL1" s="22" t="s">
        <v>315</v>
      </c>
      <c r="AM1" s="21" t="s">
        <v>235</v>
      </c>
      <c r="AN1" s="21" t="s">
        <v>267</v>
      </c>
      <c r="AO1" s="21" t="s">
        <v>236</v>
      </c>
      <c r="AP1" s="21" t="s">
        <v>237</v>
      </c>
      <c r="AQ1" s="21" t="s">
        <v>238</v>
      </c>
      <c r="AR1" s="21" t="s">
        <v>239</v>
      </c>
      <c r="AS1" s="21" t="s">
        <v>229</v>
      </c>
      <c r="AT1" s="21" t="s">
        <v>231</v>
      </c>
      <c r="AU1" s="21" t="s">
        <v>232</v>
      </c>
      <c r="AV1" s="21" t="s">
        <v>233</v>
      </c>
      <c r="AW1" s="21" t="s">
        <v>234</v>
      </c>
      <c r="AX1" s="21" t="s">
        <v>268</v>
      </c>
      <c r="AY1" s="21" t="s">
        <v>240</v>
      </c>
      <c r="AZ1" s="21" t="s">
        <v>241</v>
      </c>
      <c r="BA1" s="21" t="s">
        <v>242</v>
      </c>
      <c r="BB1" s="21" t="s">
        <v>243</v>
      </c>
      <c r="BC1" s="21" t="s">
        <v>230</v>
      </c>
      <c r="BD1" s="21" t="s">
        <v>244</v>
      </c>
      <c r="BE1" s="21" t="s">
        <v>245</v>
      </c>
      <c r="BF1" s="21" t="s">
        <v>246</v>
      </c>
      <c r="BG1" s="21" t="s">
        <v>329</v>
      </c>
      <c r="BH1" s="21" t="s">
        <v>247</v>
      </c>
      <c r="BI1" s="21" t="s">
        <v>154</v>
      </c>
      <c r="BJ1" s="21" t="s">
        <v>155</v>
      </c>
      <c r="BK1" s="21" t="s">
        <v>156</v>
      </c>
      <c r="BL1" s="21" t="s">
        <v>330</v>
      </c>
      <c r="BM1" s="21" t="s">
        <v>157</v>
      </c>
      <c r="BN1" s="21" t="s">
        <v>158</v>
      </c>
      <c r="BO1" s="21" t="s">
        <v>159</v>
      </c>
      <c r="BP1" s="21" t="s">
        <v>160</v>
      </c>
      <c r="BQ1" s="21" t="s">
        <v>163</v>
      </c>
      <c r="BR1" s="22" t="s">
        <v>164</v>
      </c>
      <c r="BS1" s="21" t="s">
        <v>346</v>
      </c>
      <c r="BT1" s="22" t="s">
        <v>165</v>
      </c>
      <c r="BU1" s="22" t="s">
        <v>166</v>
      </c>
      <c r="BV1" s="21" t="s">
        <v>167</v>
      </c>
      <c r="BW1" s="21" t="s">
        <v>168</v>
      </c>
      <c r="BX1" s="21" t="s">
        <v>169</v>
      </c>
      <c r="BY1" s="21" t="s">
        <v>170</v>
      </c>
      <c r="BZ1" s="23" t="s">
        <v>171</v>
      </c>
      <c r="CA1" s="23" t="s">
        <v>172</v>
      </c>
      <c r="CB1" s="21" t="s">
        <v>173</v>
      </c>
      <c r="CC1" s="22" t="s">
        <v>174</v>
      </c>
      <c r="CD1" s="21" t="s">
        <v>347</v>
      </c>
      <c r="CE1" s="22" t="s">
        <v>175</v>
      </c>
      <c r="CF1" s="22" t="s">
        <v>176</v>
      </c>
      <c r="CG1" s="21" t="s">
        <v>177</v>
      </c>
      <c r="CH1" s="21" t="s">
        <v>178</v>
      </c>
      <c r="CI1" s="21" t="s">
        <v>179</v>
      </c>
      <c r="CJ1" s="21" t="s">
        <v>180</v>
      </c>
      <c r="CK1" s="23" t="s">
        <v>181</v>
      </c>
      <c r="CL1" s="23" t="s">
        <v>182</v>
      </c>
      <c r="CM1" s="21" t="s">
        <v>183</v>
      </c>
      <c r="CN1" s="22" t="s">
        <v>184</v>
      </c>
      <c r="CO1" s="21" t="s">
        <v>348</v>
      </c>
      <c r="CP1" s="22" t="s">
        <v>185</v>
      </c>
      <c r="CQ1" s="22" t="s">
        <v>186</v>
      </c>
      <c r="CR1" s="21" t="s">
        <v>187</v>
      </c>
      <c r="CS1" s="21" t="s">
        <v>188</v>
      </c>
      <c r="CT1" s="21" t="s">
        <v>189</v>
      </c>
      <c r="CU1" s="21" t="s">
        <v>190</v>
      </c>
      <c r="CV1" s="23" t="s">
        <v>191</v>
      </c>
      <c r="CW1" s="23" t="s">
        <v>192</v>
      </c>
      <c r="CX1" s="21" t="s">
        <v>194</v>
      </c>
      <c r="CY1" s="22" t="s">
        <v>195</v>
      </c>
      <c r="CZ1" s="21" t="s">
        <v>349</v>
      </c>
      <c r="DA1" s="22" t="s">
        <v>196</v>
      </c>
      <c r="DB1" s="22" t="s">
        <v>197</v>
      </c>
      <c r="DC1" s="21" t="s">
        <v>198</v>
      </c>
      <c r="DD1" s="21" t="s">
        <v>199</v>
      </c>
      <c r="DE1" s="21" t="s">
        <v>200</v>
      </c>
      <c r="DF1" s="21" t="s">
        <v>201</v>
      </c>
      <c r="DG1" s="23" t="s">
        <v>202</v>
      </c>
      <c r="DH1" s="23" t="s">
        <v>203</v>
      </c>
      <c r="DI1" s="21" t="s">
        <v>204</v>
      </c>
      <c r="DJ1" s="22" t="s">
        <v>205</v>
      </c>
      <c r="DK1" s="21" t="s">
        <v>350</v>
      </c>
      <c r="DL1" s="22" t="s">
        <v>206</v>
      </c>
      <c r="DM1" s="22" t="s">
        <v>207</v>
      </c>
      <c r="DN1" s="21" t="s">
        <v>208</v>
      </c>
      <c r="DO1" s="21" t="s">
        <v>209</v>
      </c>
      <c r="DP1" s="21" t="s">
        <v>210</v>
      </c>
      <c r="DQ1" s="21" t="s">
        <v>98</v>
      </c>
      <c r="DR1" s="23" t="s">
        <v>99</v>
      </c>
      <c r="DS1" s="23" t="s">
        <v>100</v>
      </c>
      <c r="DT1" s="21" t="s">
        <v>101</v>
      </c>
      <c r="DU1" s="22" t="s">
        <v>102</v>
      </c>
      <c r="DV1" s="21" t="s">
        <v>351</v>
      </c>
      <c r="DW1" s="22" t="s">
        <v>103</v>
      </c>
      <c r="DX1" s="22" t="s">
        <v>104</v>
      </c>
      <c r="DY1" s="21" t="s">
        <v>105</v>
      </c>
      <c r="DZ1" s="21" t="s">
        <v>106</v>
      </c>
      <c r="EA1" s="21" t="s">
        <v>107</v>
      </c>
      <c r="EB1" s="21" t="s">
        <v>108</v>
      </c>
      <c r="EC1" s="23" t="s">
        <v>109</v>
      </c>
      <c r="ED1" s="23" t="s">
        <v>110</v>
      </c>
      <c r="EE1" s="21" t="s">
        <v>111</v>
      </c>
      <c r="EF1" s="22" t="s">
        <v>112</v>
      </c>
      <c r="EG1" s="21" t="s">
        <v>352</v>
      </c>
      <c r="EH1" s="22" t="s">
        <v>113</v>
      </c>
      <c r="EI1" s="22" t="s">
        <v>114</v>
      </c>
      <c r="EJ1" s="21" t="s">
        <v>115</v>
      </c>
      <c r="EK1" s="21" t="s">
        <v>116</v>
      </c>
      <c r="EL1" s="21" t="s">
        <v>117</v>
      </c>
      <c r="EM1" s="21" t="s">
        <v>118</v>
      </c>
      <c r="EN1" s="23" t="s">
        <v>119</v>
      </c>
      <c r="EO1" s="23" t="s">
        <v>120</v>
      </c>
      <c r="EP1" s="21" t="s">
        <v>121</v>
      </c>
      <c r="EQ1" s="22" t="s">
        <v>122</v>
      </c>
      <c r="ER1" s="21" t="s">
        <v>353</v>
      </c>
      <c r="ES1" s="22" t="s">
        <v>123</v>
      </c>
      <c r="ET1" s="22" t="s">
        <v>124</v>
      </c>
      <c r="EU1" s="21" t="s">
        <v>125</v>
      </c>
      <c r="EV1" s="21" t="s">
        <v>126</v>
      </c>
      <c r="EW1" s="21" t="s">
        <v>127</v>
      </c>
      <c r="EX1" s="21" t="s">
        <v>128</v>
      </c>
      <c r="EY1" s="23" t="s">
        <v>129</v>
      </c>
      <c r="EZ1" s="23" t="s">
        <v>130</v>
      </c>
      <c r="FA1" s="21" t="s">
        <v>131</v>
      </c>
      <c r="FB1" s="22" t="s">
        <v>132</v>
      </c>
      <c r="FC1" s="21" t="s">
        <v>354</v>
      </c>
      <c r="FD1" s="22" t="s">
        <v>133</v>
      </c>
      <c r="FE1" s="22" t="s">
        <v>134</v>
      </c>
      <c r="FF1" s="21" t="s">
        <v>135</v>
      </c>
      <c r="FG1" s="21" t="s">
        <v>136</v>
      </c>
      <c r="FH1" s="21" t="s">
        <v>137</v>
      </c>
      <c r="FI1" s="21" t="s">
        <v>138</v>
      </c>
      <c r="FJ1" s="23" t="s">
        <v>139</v>
      </c>
      <c r="FK1" s="23" t="s">
        <v>140</v>
      </c>
      <c r="FL1" s="21" t="s">
        <v>141</v>
      </c>
      <c r="FM1" s="22" t="s">
        <v>142</v>
      </c>
      <c r="FN1" s="21" t="s">
        <v>355</v>
      </c>
      <c r="FO1" s="22" t="s">
        <v>143</v>
      </c>
      <c r="FP1" s="22" t="s">
        <v>144</v>
      </c>
      <c r="FQ1" s="21" t="s">
        <v>145</v>
      </c>
      <c r="FR1" s="21" t="s">
        <v>146</v>
      </c>
      <c r="FS1" s="21" t="s">
        <v>147</v>
      </c>
      <c r="FT1" s="21" t="s">
        <v>148</v>
      </c>
      <c r="FU1" s="23" t="s">
        <v>149</v>
      </c>
      <c r="FV1" s="23" t="s">
        <v>150</v>
      </c>
      <c r="FW1" s="22" t="s">
        <v>151</v>
      </c>
      <c r="FX1" s="22" t="s">
        <v>152</v>
      </c>
      <c r="FY1" s="22" t="s">
        <v>153</v>
      </c>
      <c r="FZ1" s="25" t="s">
        <v>222</v>
      </c>
      <c r="GA1" s="25" t="s">
        <v>50</v>
      </c>
      <c r="GB1" s="22" t="s">
        <v>51</v>
      </c>
      <c r="GC1" s="22" t="s">
        <v>52</v>
      </c>
      <c r="GD1" s="22" t="s">
        <v>53</v>
      </c>
      <c r="GE1" s="22" t="s">
        <v>54</v>
      </c>
      <c r="GF1" s="22" t="s">
        <v>55</v>
      </c>
      <c r="GG1" s="22" t="s">
        <v>56</v>
      </c>
      <c r="GH1" s="25" t="s">
        <v>223</v>
      </c>
      <c r="GI1" s="25" t="s">
        <v>57</v>
      </c>
      <c r="GJ1" s="22" t="s">
        <v>58</v>
      </c>
      <c r="GK1" s="22" t="s">
        <v>59</v>
      </c>
      <c r="GL1" s="22" t="s">
        <v>60</v>
      </c>
      <c r="GM1" s="22" t="s">
        <v>61</v>
      </c>
      <c r="GN1" s="22" t="s">
        <v>62</v>
      </c>
      <c r="GO1" s="22" t="s">
        <v>63</v>
      </c>
      <c r="GP1" s="25" t="s">
        <v>224</v>
      </c>
      <c r="GQ1" s="25" t="s">
        <v>64</v>
      </c>
      <c r="GR1" s="22" t="s">
        <v>65</v>
      </c>
      <c r="GS1" s="22" t="s">
        <v>66</v>
      </c>
      <c r="GT1" s="22" t="s">
        <v>67</v>
      </c>
      <c r="GU1" s="26" t="s">
        <v>68</v>
      </c>
      <c r="GV1" s="26" t="s">
        <v>161</v>
      </c>
      <c r="GW1" s="26" t="s">
        <v>69</v>
      </c>
      <c r="GX1" s="26" t="s">
        <v>162</v>
      </c>
    </row>
    <row r="2" spans="1:206" ht="15" customHeight="1" x14ac:dyDescent="0.35">
      <c r="A2" s="24" t="str">
        <f>nome</f>
        <v>COSIMO</v>
      </c>
      <c r="B2" s="24" t="str">
        <f>cognome</f>
        <v>CARFAGNA</v>
      </c>
      <c r="C2" s="24" t="str">
        <f>sesso</f>
        <v>M</v>
      </c>
      <c r="D2" s="24" t="str">
        <f>stato_nascita</f>
        <v>ITALIA</v>
      </c>
      <c r="E2" s="24" t="str">
        <f>comune_nascita</f>
        <v>NAPOLI</v>
      </c>
      <c r="F2" s="24" t="str">
        <f>provincia_nascita</f>
        <v>NA</v>
      </c>
      <c r="G2" s="24" t="str">
        <f>data_nascita</f>
        <v>1952</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t="str">
        <f>partita_iva</f>
        <v>00968170944</v>
      </c>
      <c r="R2" s="24" t="str">
        <f>intestatario_partita_iva</f>
        <v>COSIMO CARFAGNA</v>
      </c>
      <c r="S2" s="24">
        <f>telefono</f>
        <v>0</v>
      </c>
      <c r="T2" s="24">
        <f>cellulare</f>
        <v>0</v>
      </c>
      <c r="U2" s="24">
        <f>fax</f>
        <v>0</v>
      </c>
      <c r="V2" s="24" t="str">
        <f>email</f>
        <v>minocarfagna@gmail.com</v>
      </c>
      <c r="W2" s="24">
        <f>pec</f>
        <v>0</v>
      </c>
      <c r="X2" s="24" t="str">
        <f>lingua_madre</f>
        <v>ITALIANO</v>
      </c>
      <c r="Y2" s="24" t="str">
        <f>lingua1</f>
        <v>INGLESE</v>
      </c>
      <c r="Z2" s="24" t="str">
        <f>lingua1_livello</f>
        <v>9 Madrelingua equivalente</v>
      </c>
      <c r="AA2" s="24" t="str">
        <f>lingua2</f>
        <v>FRANCESE</v>
      </c>
      <c r="AB2" s="24" t="str">
        <f>lingua2_livello</f>
        <v>2 Elementare</v>
      </c>
      <c r="AC2" s="24" t="str">
        <f>lingua3</f>
        <v>SPAGNOLO</v>
      </c>
      <c r="AD2" s="24" t="str">
        <f>lingua3_livello</f>
        <v>2 Elementare</v>
      </c>
      <c r="AE2" s="24" t="str">
        <f>spec_principale</f>
        <v>TECNOLOGIE_INDUSTRIALI_ABILITANTI</v>
      </c>
      <c r="AF2" s="24" t="str">
        <f>ads1_principale</f>
        <v>TIA4 Materiali avanzati</v>
      </c>
      <c r="AG2" s="24" t="str">
        <f>ads1_secondaria</f>
        <v>TIA6 Nanotecnologie</v>
      </c>
      <c r="AH2" s="24" t="str">
        <f>ads1_terziaria</f>
        <v>TIA8 Tecnologie di produzione avanzata</v>
      </c>
      <c r="AI2" s="24" t="str">
        <f>spec_secondaria</f>
        <v>ECOINDUSTRIA</v>
      </c>
      <c r="AJ2" s="24" t="str">
        <f>ads2_principale</f>
        <v>AE7 Tecnologie per la gestione, il monitoraggio e il trattamento dell’acqua, dell’aria e dei rifiuti</v>
      </c>
      <c r="AK2" s="24" t="str">
        <f>ads2_secondaria</f>
        <v>AE2 Evoluzione tecnologica delle fonti rinnovabili</v>
      </c>
      <c r="AL2" s="24" t="str">
        <f>ads2_terziaria</f>
        <v>CV2 Creazione di bioraffinerie per la produzione integrata di prodotti a valore aggiunto da colture no food e da biomasse di scarto (bioeconomia)</v>
      </c>
      <c r="AM2" s="24" t="str">
        <f>l1_tipo</f>
        <v>Vecchio ordinamento</v>
      </c>
      <c r="AN2" s="24" t="str">
        <f>l1_tema</f>
        <v>CHIMICA</v>
      </c>
      <c r="AO2" s="24" t="str">
        <f>l1_anno</f>
        <v>1976</v>
      </c>
      <c r="AP2" s="24" t="str">
        <f>l1_presso</f>
        <v>UNIVERSITA' DEGLI STUDI DI NAPOLI</v>
      </c>
      <c r="AQ2" s="24" t="str">
        <f>l1_titolo</f>
        <v>LIBERTA' CONFORMAZIONALE DI POLIAMMIDI</v>
      </c>
      <c r="AR2" s="24" t="str">
        <f>l1_voto</f>
        <v>110/110 E LODE</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f>dot_tema</f>
        <v>0</v>
      </c>
      <c r="BH2" s="24">
        <f>dot_anno</f>
        <v>0</v>
      </c>
      <c r="BI2" s="24">
        <f>dot_presso</f>
        <v>0</v>
      </c>
      <c r="BJ2" s="24">
        <f>dot_titolo</f>
        <v>0</v>
      </c>
      <c r="BK2" s="24">
        <f>dot_voto</f>
        <v>0</v>
      </c>
      <c r="BL2" s="24">
        <f>m2l_tema</f>
        <v>0</v>
      </c>
      <c r="BM2" s="24">
        <f>m2l_anno</f>
        <v>0</v>
      </c>
      <c r="BN2" s="24">
        <f>m2l_presso</f>
        <v>0</v>
      </c>
      <c r="BO2" s="24">
        <f>m2l_titolo</f>
        <v>0</v>
      </c>
      <c r="BP2" s="24">
        <f>m2l_voto</f>
        <v>0</v>
      </c>
      <c r="BQ2" s="24">
        <f>ep1_inizio</f>
        <v>36831</v>
      </c>
      <c r="BR2" s="24">
        <f>ep1_fine</f>
        <v>43464</v>
      </c>
      <c r="BS2" s="24" t="str">
        <f>ep1_denominazione</f>
        <v>UNIVERSITA' DEGLI STUDI DI NAPOLI</v>
      </c>
      <c r="BT2" s="24" t="str">
        <f>ep1_comune</f>
        <v>NAPOLI</v>
      </c>
      <c r="BU2" s="24" t="str">
        <f>ep1_provincia</f>
        <v>NA</v>
      </c>
      <c r="BV2" s="24" t="str">
        <f>ep1_dimensione</f>
        <v>6 Università o centro di ricerca pubblico</v>
      </c>
      <c r="BW2" s="24" t="str">
        <f>ep1_settore</f>
        <v>CHIMICA</v>
      </c>
      <c r="BX2" s="24" t="str">
        <f>ep1_ambito</f>
        <v>Pubblico</v>
      </c>
      <c r="BY2" s="24" t="str">
        <f>ep1_rife</f>
        <v>Entrambe</v>
      </c>
      <c r="BZ2" s="24" t="str">
        <f>ep1_attivita</f>
        <v>PROFESSORE ORDINARIO DI CHIMICA PRESSO LA FACOLTA' DI INGEGNERIA</v>
      </c>
      <c r="CA2" s="24" t="str">
        <f>ep1_resp</f>
        <v>ATTIVITA' DI DOCENZA DI CHIMICA NEL CORSO DI LAUREA DI INGEGNERIA DEI MATERIALI</v>
      </c>
      <c r="CB2" s="24">
        <f>ep2_inizio</f>
        <v>37622</v>
      </c>
      <c r="CC2" s="24">
        <f>ep2_fine</f>
        <v>43464</v>
      </c>
      <c r="CD2" s="24" t="str">
        <f>ep2_denominazione</f>
        <v>CRdC SSCARL CENTRO REGIONALE DI COMPETENZE MATERIALI AVANZATI</v>
      </c>
      <c r="CE2" s="24" t="str">
        <f>ep2_comune</f>
        <v>NAPOLI</v>
      </c>
      <c r="CF2" s="24" t="str">
        <f>ep2_provincia</f>
        <v>NAPOLI</v>
      </c>
      <c r="CG2" s="24" t="str">
        <f>ep2_dimensione</f>
        <v>7 Università o centro di ricerca privato</v>
      </c>
      <c r="CH2" s="24" t="str">
        <f>ep2_settore</f>
        <v>CHIMICA E TECNOLOGIE DEI POLIMERI, COMPOSITI E BIOMATERIALI</v>
      </c>
      <c r="CI2" s="24" t="str">
        <f>ep2_ambito</f>
        <v>Privato</v>
      </c>
      <c r="CJ2" s="24" t="str">
        <f>ep2_rife</f>
        <v>Entrambe</v>
      </c>
      <c r="CK2" s="24" t="str">
        <f>ep2_attivita</f>
        <v>RESPONSABILE DELLE ATTIVITA' DI RICERCA NEL SETTORE DEI TESSUTI INTELLIGENTI</v>
      </c>
      <c r="CL2" s="24" t="str">
        <f>ep2_resp</f>
        <v>SVOLGIMENTO DI ATTIVITA' DI RICERCA NEL CAMPO DEGLI SMART TEXTILES</v>
      </c>
      <c r="CM2" s="24" t="str">
        <f>ep3_inizio</f>
        <v>01/11/1991</v>
      </c>
      <c r="CN2" s="24" t="str">
        <f>ep3_fine</f>
        <v>31/10/2000</v>
      </c>
      <c r="CO2" s="24" t="str">
        <f>ep3_denominazione</f>
        <v>UNIVERSITA' DEGLI STUDI DI NAPOLI</v>
      </c>
      <c r="CP2" s="24" t="str">
        <f>ep3_comune</f>
        <v>NAPOLI</v>
      </c>
      <c r="CQ2" s="24" t="str">
        <f>ep3_provincia</f>
        <v>NA</v>
      </c>
      <c r="CR2" s="24" t="str">
        <f>ep3_dimensione</f>
        <v>6 Università o centro di ricerca pubblico</v>
      </c>
      <c r="CS2" s="24" t="str">
        <f>ep3_settore</f>
        <v>CHIMICA</v>
      </c>
      <c r="CT2" s="24" t="str">
        <f>ep3_ambito</f>
        <v>Pubblico</v>
      </c>
      <c r="CU2" s="24" t="str">
        <f>ep3_rife</f>
        <v>Entrambe</v>
      </c>
      <c r="CV2" s="24" t="str">
        <f>ep3_attivita</f>
        <v>PROFESSORE ASSOCIATO DI CHIMICA</v>
      </c>
      <c r="CW2" s="24" t="str">
        <f>ep3_resp</f>
        <v>ATTIVITA' DI DOCENZA NEL CORSO DI INGEGNERIA DEI MATERIALI E ATTIVITA' SCIENTIFICA NE IN CHIMICA E TECNOLOGIA DEI POLIMERI</v>
      </c>
      <c r="CX2" s="24" t="str">
        <f>ep4_inizio</f>
        <v>01/10/1980</v>
      </c>
      <c r="CY2" s="24" t="str">
        <f>ep4_fine</f>
        <v>20/12/1983</v>
      </c>
      <c r="CZ2" s="24" t="str">
        <f>ep4_denominazione</f>
        <v>ENICHEM</v>
      </c>
      <c r="DA2" s="24" t="str">
        <f>ep4_comune</f>
        <v>NAPOLI</v>
      </c>
      <c r="DB2" s="24" t="str">
        <f>ep4_provincia</f>
        <v>NAPOLI</v>
      </c>
      <c r="DC2" s="24" t="str">
        <f>ep4_dimensione</f>
        <v>4 Grande impresa o multinazionale</v>
      </c>
      <c r="DD2" s="24" t="str">
        <f>ep4_settore</f>
        <v>CHIMICA E TECNOLOGIA DEI POLIMERI</v>
      </c>
      <c r="DE2" s="24" t="str">
        <f>ep4_ambito</f>
        <v>Privato</v>
      </c>
      <c r="DF2" s="24" t="str">
        <f>ep4_rife</f>
        <v>Entrambe</v>
      </c>
      <c r="DG2" s="24" t="str">
        <f>ep4_attivita</f>
        <v>GESTIONE DI PROGETTI DI RICERCA NEL CAMPO DELL'INGEGNERIA DEI POLIMERI</v>
      </c>
      <c r="DH2" s="24" t="str">
        <f>ep4_resp</f>
        <v>GESTIONE DI PROGETTI DI RICERCA E SVILUPPO</v>
      </c>
      <c r="DI2" s="24" t="str">
        <f>ep5_inizio</f>
        <v>10/10/2002</v>
      </c>
      <c r="DJ2" s="24" t="str">
        <f>ep5_fine</f>
        <v>31/12/2019</v>
      </c>
      <c r="DK2" s="24" t="str">
        <f>ep5_denominazione</f>
        <v>Consiglio Nazionale delle Ricerche</v>
      </c>
      <c r="DL2" s="24" t="str">
        <f>ep5_comune</f>
        <v>Pozzuoli</v>
      </c>
      <c r="DM2" s="24" t="str">
        <f>ep5_provincia</f>
        <v>NA</v>
      </c>
      <c r="DN2" s="24" t="str">
        <f>ep5_dimensione</f>
        <v>5 Ente pubblico</v>
      </c>
      <c r="DO2" s="24">
        <f>ep5_settore</f>
        <v>0</v>
      </c>
      <c r="DP2" s="24" t="str">
        <f>ep5_ambito</f>
        <v>Privato</v>
      </c>
      <c r="DQ2" s="24" t="str">
        <f>ep5_rife</f>
        <v>Entrambe</v>
      </c>
      <c r="DR2" s="24" t="str">
        <f>ep5_attivita</f>
        <v>direzione di Istituto di ricerca nel settore dei materiali. L'Istituto ha sede in Campania (Napoli), sicilia (Catania), Lombardia (Lecco)</v>
      </c>
      <c r="DS2" s="24" t="str">
        <f>ep5_resp</f>
        <v>direzione di Istituto di ricerca nel settore dei materiali. L'Istituto ha sede in Campania (Napoli), Sicilia (Catania), Lombardia (Lecco)</v>
      </c>
      <c r="DT2" s="24" t="str">
        <f>ep6_inizio</f>
        <v>gg/mm/aaaa</v>
      </c>
      <c r="DU2" s="24" t="str">
        <f>ep6_fine</f>
        <v>gg/mm/aaaa</v>
      </c>
      <c r="DV2" s="24">
        <f>ep6_denominazione</f>
        <v>0</v>
      </c>
      <c r="DW2" s="24">
        <f>ep6_comune</f>
        <v>0</v>
      </c>
      <c r="DX2" s="24">
        <f>ep6_provincia</f>
        <v>0</v>
      </c>
      <c r="DY2" s="24">
        <f>ep6_dimensione</f>
        <v>0</v>
      </c>
      <c r="DZ2" s="24">
        <f>ep6_settore</f>
        <v>0</v>
      </c>
      <c r="EA2" s="24">
        <f>ep6_ambito</f>
        <v>0</v>
      </c>
      <c r="EB2" s="24">
        <f>ep6_rife</f>
        <v>0</v>
      </c>
      <c r="EC2" s="24">
        <f>ep6_attivita</f>
        <v>0</v>
      </c>
      <c r="ED2" s="24">
        <f>ep6_resp</f>
        <v>0</v>
      </c>
      <c r="EE2" s="24" t="str">
        <f>ep7_inizio</f>
        <v>gg/mm/aaaa</v>
      </c>
      <c r="EF2" s="24" t="str">
        <f>ep7_fine</f>
        <v>gg/mm/aaaa</v>
      </c>
      <c r="EG2" s="24">
        <f>ep7_denominazione</f>
        <v>0</v>
      </c>
      <c r="EH2" s="24">
        <f>ep7_comune</f>
        <v>0</v>
      </c>
      <c r="EI2" s="24">
        <f>ep7_provincia</f>
        <v>0</v>
      </c>
      <c r="EJ2" s="24">
        <f>ep7_dimensione</f>
        <v>0</v>
      </c>
      <c r="EK2" s="24">
        <f>ep7_settore</f>
        <v>0</v>
      </c>
      <c r="EL2" s="24">
        <f>ep7_ambito</f>
        <v>0</v>
      </c>
      <c r="EM2" s="24">
        <f>ep7_rife</f>
        <v>0</v>
      </c>
      <c r="EN2" s="24">
        <f>ep7_attivita</f>
        <v>0</v>
      </c>
      <c r="EO2" s="24">
        <f>ep7_resp</f>
        <v>0</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INVITALIA PER CONTO MISE</v>
      </c>
      <c r="FX2" s="24" t="str">
        <f>bando1_ambito</f>
        <v>2 Nazionale</v>
      </c>
      <c r="FY2" s="24" t="str">
        <f>bando1_tema</f>
        <v>2 Ricerca industriale e sviluppo sperimentale</v>
      </c>
      <c r="FZ2" s="24" t="str">
        <f>bando1_misura</f>
        <v>INDUSTRIA 2015</v>
      </c>
      <c r="GA2" s="24" t="str">
        <f>bando1_descr</f>
        <v>MADE IN ITALY E EFFICIENZA ENERGETICA</v>
      </c>
      <c r="GB2" s="24" t="str">
        <f>bando1_anno</f>
        <v>2008</v>
      </c>
      <c r="GC2" s="24" t="str">
        <f>bando1_proj_val</f>
        <v>1 Fino a 10</v>
      </c>
      <c r="GD2" s="24" t="str">
        <f>bando1_inv_medio</f>
        <v>5 Da 1.000.000 a 5.000.000 Euro</v>
      </c>
      <c r="GE2" s="24" t="str">
        <f>bando2_ente</f>
        <v>MISE</v>
      </c>
      <c r="GF2" s="24" t="str">
        <f>bando2_ambito</f>
        <v>1 Regionale</v>
      </c>
      <c r="GG2" s="24" t="str">
        <f>bando2_tema</f>
        <v>2 Ricerca industriale e sviluppo sperimentale</v>
      </c>
      <c r="GH2" s="24" t="str">
        <f>bando2_misura</f>
        <v>598/94</v>
      </c>
      <c r="GI2" s="24" t="str">
        <f>bando2_descr</f>
        <v>ATTIVITA' DI RICERCA E SVILUPPO DI AZIENDE LOCALIZZATE IN REGIONE UMBRIA</v>
      </c>
      <c r="GJ2" s="24" t="str">
        <f>bando2_anno</f>
        <v>2010</v>
      </c>
      <c r="GK2" s="24" t="str">
        <f>bando2_proj_val</f>
        <v>2 Da 11 a 25</v>
      </c>
      <c r="GL2" s="24" t="str">
        <f>bando2_inv_medio</f>
        <v>5 Da 1.000.000 a 5.000.000 Euro</v>
      </c>
      <c r="GM2" s="24" t="str">
        <f>bando3_ente</f>
        <v>PORTUGUESE FOUNDATION FOR SCIENCE AND TECHNOLOGY</v>
      </c>
      <c r="GN2" s="24" t="str">
        <f>bando3_ambito</f>
        <v>3 Internazionale</v>
      </c>
      <c r="GO2" s="24" t="str">
        <f>bando3_tema</f>
        <v>1 Innovazione e competitività</v>
      </c>
      <c r="GP2" s="24" t="str">
        <f>bando3_misura</f>
        <v>BANDO FCT</v>
      </c>
      <c r="GQ2" s="24" t="str">
        <f>bando3_descr</f>
        <v>PARTECIPAZIONE AL PANEL DI VALUTAZIONE DI PROGETTI DI RICERCA</v>
      </c>
      <c r="GR2" s="24" t="str">
        <f>bando3_anno</f>
        <v>2008</v>
      </c>
      <c r="GS2" s="24" t="str">
        <f>bando3_proj_val</f>
        <v>1 Fino a 10</v>
      </c>
      <c r="GT2" s="24" t="str">
        <f>bando3_inv_medio</f>
        <v>4 Da 500.000 a 1.000.000 Euro</v>
      </c>
      <c r="GU2" s="24" t="str">
        <f>ads1_motivazioni_cs</f>
        <v>IL CORSO DI STUDI MI HA DATO LE BASI PER POTER AFFRONTARE TEMI DI RICERCA NEL SETTORE DELLA CHNIMICA E DELLA INGEGNERIA DEI MATERIALI POLIMERICI</v>
      </c>
      <c r="GV2" s="24" t="str">
        <f>ads1_motivazioni_ep</f>
        <v xml:space="preserve">LE ESPERIENZE PROFESSIONALI MI HAANO CONSENTITO DI MATURARE ESPERIENZE DI GESTIONE DI PROGETTI DI RICERCA PUBBLICI IN PARTENARIATO CON AZIENDE PRIVATE NEL CAMPO DELL'INGEGNERIA DEI MATERIALI. IN PARTICOLARE LA DIREZIONE DELL'ISTITUTO DEL CNR CON SEDE A LECCO  MI HA DATO LA POSSIBILITA' DI GESTIRE PROGETTI DI RICERCA ANCHE IN PARTENARIATO CON AZIENDE DEL TERRITOTIO LOMBARDO, FINANZIATI DALLA REGIONE LOMBARDIA </v>
      </c>
      <c r="GW2" s="24" t="str">
        <f>ads2_motivazioni_cs</f>
        <v>IL CORSO DI STUDI MI HA GARANTITO LE BASI PER INTRAPRENDERE ATTIVITà DI RICERCA DOCUMENTATA DA OLTRE 200 ARTICOLI SCIENTIFICI, ALCUNI DEI QUALI CHE ANNO PERTINENZA CON L'ARE TEMATICA SECONDARIA</v>
      </c>
      <c r="GX2" s="24" t="str">
        <f>ads2_motivazioni_ep</f>
        <v>LE ESPERIENZE PROFESSIONALI MI HANNO FORNITO ESPERIENZA PER GESTIRE PROGETTI DI RICERCA INERENTI IL TEMA SPECIFICO DELL'AREA TEMATICA SECONDARIA</v>
      </c>
    </row>
  </sheetData>
  <phoneticPr fontId="13" type="noConversion"/>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Alessandro Chiesa</cp:lastModifiedBy>
  <cp:lastPrinted>2015-03-19T11:18:15Z</cp:lastPrinted>
  <dcterms:created xsi:type="dcterms:W3CDTF">2015-03-10T11:30:22Z</dcterms:created>
  <dcterms:modified xsi:type="dcterms:W3CDTF">2021-06-07T13:59:51Z</dcterms:modified>
  <cp:contentStatus>Finale</cp:contentStatus>
</cp:coreProperties>
</file>